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codeName="Ta_delovni_zvezek" defaultThemeVersion="124226"/>
  <bookViews>
    <workbookView xWindow="240" yWindow="945" windowWidth="14805" windowHeight="7170"/>
  </bookViews>
  <sheets>
    <sheet name="Instructions" sheetId="11" r:id="rId1"/>
    <sheet name="Order Summary" sheetId="3" r:id="rId2"/>
    <sheet name="Orderform" sheetId="7" r:id="rId3"/>
    <sheet name="MSRP" sheetId="8" r:id="rId4"/>
    <sheet name="Data" sheetId="10" r:id="rId5"/>
  </sheets>
  <calcPr calcId="145621"/>
</workbook>
</file>

<file path=xl/calcChain.xml><?xml version="1.0" encoding="utf-8"?>
<calcChain xmlns="http://schemas.openxmlformats.org/spreadsheetml/2006/main">
  <c r="F104" i="7" l="1"/>
  <c r="E104" i="7"/>
  <c r="F103" i="7"/>
  <c r="E103" i="7"/>
  <c r="F102" i="7"/>
  <c r="E102" i="7"/>
  <c r="F119" i="7" l="1"/>
  <c r="E119" i="7"/>
  <c r="F118" i="7"/>
  <c r="E118" i="7"/>
  <c r="E117" i="7"/>
  <c r="F116" i="7"/>
  <c r="E116" i="7"/>
  <c r="F111" i="7"/>
  <c r="E111" i="7"/>
  <c r="F110" i="7"/>
  <c r="E110" i="7"/>
  <c r="F109" i="7"/>
  <c r="E109" i="7"/>
  <c r="F108" i="7"/>
  <c r="E108" i="7"/>
  <c r="F107" i="7"/>
  <c r="E107" i="7"/>
  <c r="F106" i="7"/>
  <c r="E106" i="7"/>
  <c r="E101" i="7" s="1"/>
  <c r="F105" i="7"/>
  <c r="F101" i="7" s="1"/>
  <c r="E105" i="7"/>
  <c r="F100" i="7"/>
  <c r="F99" i="7" s="1"/>
  <c r="E100" i="7"/>
  <c r="E99" i="7" s="1"/>
  <c r="E98" i="7"/>
  <c r="F98" i="7" s="1"/>
  <c r="F96" i="7" s="1"/>
  <c r="E97" i="7"/>
  <c r="F97" i="7" s="1"/>
  <c r="F95" i="7"/>
  <c r="E95" i="7"/>
  <c r="F94" i="7"/>
  <c r="E94" i="7"/>
  <c r="F93" i="7"/>
  <c r="E93" i="7"/>
  <c r="F92" i="7"/>
  <c r="E92" i="7"/>
  <c r="F91" i="7"/>
  <c r="E91" i="7"/>
  <c r="F90" i="7"/>
  <c r="E90" i="7"/>
  <c r="E89" i="7"/>
  <c r="F89" i="7" s="1"/>
  <c r="E88" i="7"/>
  <c r="F87" i="7"/>
  <c r="F86" i="7"/>
  <c r="F85" i="7"/>
  <c r="F84" i="7"/>
  <c r="E82" i="7"/>
  <c r="F82" i="7" s="1"/>
  <c r="E81" i="7"/>
  <c r="F81" i="7" s="1"/>
  <c r="F80" i="7"/>
  <c r="E80" i="7"/>
  <c r="E79" i="7"/>
  <c r="F79" i="7" s="1"/>
  <c r="E78" i="7"/>
  <c r="F78" i="7" s="1"/>
  <c r="F72" i="7"/>
  <c r="E72" i="7"/>
  <c r="F67" i="7"/>
  <c r="E67" i="7"/>
  <c r="F54" i="7"/>
  <c r="F55" i="7"/>
  <c r="F53" i="7"/>
  <c r="F62" i="7"/>
  <c r="E62" i="7"/>
  <c r="F61" i="7"/>
  <c r="E61" i="7"/>
  <c r="F60" i="7"/>
  <c r="E60" i="7"/>
  <c r="F59" i="7"/>
  <c r="E59" i="7"/>
  <c r="F58" i="7"/>
  <c r="E58" i="7"/>
  <c r="F57" i="7"/>
  <c r="E57" i="7"/>
  <c r="F56" i="7"/>
  <c r="E56" i="7"/>
  <c r="F48" i="7"/>
  <c r="E48" i="7"/>
  <c r="F43" i="7"/>
  <c r="E43" i="7"/>
  <c r="F42" i="7"/>
  <c r="E42" i="7"/>
  <c r="F37" i="7"/>
  <c r="F36" i="7"/>
  <c r="F35" i="7"/>
  <c r="F34" i="7"/>
  <c r="F29" i="7"/>
  <c r="E29" i="7"/>
  <c r="F28" i="7"/>
  <c r="E28" i="7"/>
  <c r="F27" i="7"/>
  <c r="E27" i="7"/>
  <c r="F26" i="7"/>
  <c r="E26" i="7"/>
  <c r="F25" i="7"/>
  <c r="E25" i="7"/>
  <c r="F24" i="7"/>
  <c r="E24" i="7"/>
  <c r="F23" i="7"/>
  <c r="E23" i="7"/>
  <c r="F22" i="7"/>
  <c r="E22" i="7"/>
  <c r="F17" i="7"/>
  <c r="E17" i="7"/>
  <c r="F16" i="7"/>
  <c r="E16" i="7"/>
  <c r="F11" i="7"/>
  <c r="E11" i="7"/>
  <c r="F10" i="7"/>
  <c r="E10" i="7"/>
  <c r="F88" i="7" l="1"/>
  <c r="F77" i="7"/>
  <c r="E77" i="7"/>
  <c r="E96" i="7"/>
  <c r="E18" i="3"/>
  <c r="E17" i="3"/>
  <c r="E16" i="3"/>
  <c r="E86" i="7"/>
  <c r="E85" i="7"/>
  <c r="E36" i="7"/>
  <c r="E35" i="7"/>
  <c r="E55" i="7"/>
  <c r="E54" i="7"/>
  <c r="E53" i="7"/>
  <c r="E84" i="7" l="1"/>
  <c r="E34" i="7" l="1"/>
  <c r="F83" i="7" l="1"/>
  <c r="E87" i="7" l="1"/>
  <c r="E83" i="7" s="1"/>
  <c r="D22" i="3" l="1"/>
  <c r="E22" i="3" l="1"/>
  <c r="F49" i="7" l="1"/>
  <c r="E7" i="3" s="1"/>
  <c r="E49" i="7"/>
  <c r="D7" i="3" s="1"/>
  <c r="D37" i="3" l="1"/>
  <c r="D36" i="3"/>
  <c r="D33" i="3" l="1"/>
  <c r="D35" i="3"/>
  <c r="F120" i="7"/>
  <c r="E12" i="3" s="1"/>
  <c r="E112" i="7" l="1"/>
  <c r="D32" i="3"/>
  <c r="D34" i="3" l="1"/>
  <c r="F112" i="7"/>
  <c r="E73" i="7"/>
  <c r="F63" i="7"/>
  <c r="F38" i="7"/>
  <c r="E37" i="7"/>
  <c r="E38" i="7" s="1"/>
  <c r="E63" i="7" l="1"/>
  <c r="D5" i="3"/>
  <c r="E5" i="3"/>
  <c r="D10" i="3"/>
  <c r="E19" i="3"/>
  <c r="E44" i="7"/>
  <c r="D6" i="3" s="1"/>
  <c r="F44" i="7"/>
  <c r="E6" i="3" s="1"/>
  <c r="E30" i="7" l="1"/>
  <c r="D4" i="3" s="1"/>
  <c r="F30" i="7"/>
  <c r="E4" i="3" s="1"/>
  <c r="E120" i="7"/>
  <c r="D12" i="3" s="1"/>
  <c r="F73" i="7"/>
  <c r="E10" i="3" s="1"/>
  <c r="E68" i="7"/>
  <c r="D9" i="3" s="1"/>
  <c r="F68" i="7"/>
  <c r="E9" i="3" s="1"/>
  <c r="D8" i="3"/>
  <c r="E18" i="7"/>
  <c r="D3" i="3" s="1"/>
  <c r="E12" i="7"/>
  <c r="D2" i="3" s="1"/>
  <c r="D11" i="3" l="1"/>
  <c r="E11" i="3"/>
  <c r="F18" i="7"/>
  <c r="E3" i="3" s="1"/>
  <c r="F12" i="7"/>
  <c r="E2" i="3" s="1"/>
  <c r="E8" i="3"/>
  <c r="D26" i="3" l="1"/>
  <c r="E41" i="3" l="1"/>
  <c r="D24" i="3"/>
  <c r="D23" i="3"/>
  <c r="D30" i="3" l="1"/>
  <c r="E40" i="3"/>
  <c r="E42" i="3" s="1"/>
  <c r="D25" i="3"/>
  <c r="E24" i="3"/>
  <c r="E26" i="3"/>
  <c r="E23" i="3"/>
  <c r="E25" i="3" l="1"/>
  <c r="E27" i="3" s="1"/>
  <c r="D31" i="3"/>
  <c r="D27" i="3"/>
  <c r="D13" i="3" l="1"/>
  <c r="E13" i="3" l="1"/>
</calcChain>
</file>

<file path=xl/comments1.xml><?xml version="1.0" encoding="utf-8"?>
<comments xmlns="http://schemas.openxmlformats.org/spreadsheetml/2006/main">
  <authors>
    <author>Avtor</author>
  </authors>
  <commentList>
    <comment ref="F9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10" authorId="0">
      <text>
        <r>
          <rPr>
            <sz val="9"/>
            <color indexed="81"/>
            <rFont val="Tahoma"/>
            <family val="2"/>
            <charset val="238"/>
          </rPr>
          <t>EK:10,83€</t>
        </r>
      </text>
    </comment>
    <comment ref="C11" authorId="0">
      <text>
        <r>
          <rPr>
            <sz val="9"/>
            <color indexed="81"/>
            <rFont val="Tahoma"/>
            <family val="2"/>
            <charset val="238"/>
          </rPr>
          <t>EK:10,83€</t>
        </r>
      </text>
    </comment>
    <comment ref="F15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16" authorId="0">
      <text>
        <r>
          <rPr>
            <sz val="9"/>
            <color indexed="81"/>
            <rFont val="Tahoma"/>
            <family val="2"/>
            <charset val="238"/>
          </rPr>
          <t>EK: 13,54€</t>
        </r>
      </text>
    </comment>
    <comment ref="C17" authorId="0">
      <text>
        <r>
          <rPr>
            <sz val="9"/>
            <color indexed="81"/>
            <rFont val="Tahoma"/>
            <family val="2"/>
            <charset val="238"/>
          </rPr>
          <t>EK: 13,54€</t>
        </r>
      </text>
    </comment>
    <comment ref="F21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22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22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C23" authorId="0">
      <text>
        <r>
          <rPr>
            <sz val="9"/>
            <color indexed="81"/>
            <rFont val="Tahoma"/>
            <family val="2"/>
            <charset val="238"/>
          </rPr>
          <t>EK: 13,54€</t>
        </r>
      </text>
    </comment>
    <comment ref="B24" authorId="0">
      <text>
        <r>
          <rPr>
            <sz val="9"/>
            <color indexed="81"/>
            <rFont val="Tahoma"/>
            <family val="2"/>
            <charset val="238"/>
          </rPr>
          <t>EK: 15,16€</t>
        </r>
      </text>
    </comment>
    <comment ref="C24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D24" authorId="0">
      <text>
        <r>
          <rPr>
            <sz val="9"/>
            <color indexed="81"/>
            <rFont val="Tahoma"/>
            <family val="2"/>
            <charset val="238"/>
          </rPr>
          <t>EWP: 17,87€</t>
        </r>
      </text>
    </comment>
    <comment ref="B25" authorId="0">
      <text>
        <r>
          <rPr>
            <sz val="9"/>
            <color indexed="81"/>
            <rFont val="Tahoma"/>
            <family val="2"/>
            <charset val="238"/>
          </rPr>
          <t>EK: 15,70€</t>
        </r>
      </text>
    </comment>
    <comment ref="C25" authorId="0">
      <text>
        <r>
          <rPr>
            <sz val="9"/>
            <color indexed="81"/>
            <rFont val="Tahoma"/>
            <family val="2"/>
            <charset val="238"/>
          </rPr>
          <t xml:space="preserve">EK: 17,33€
</t>
        </r>
      </text>
    </comment>
    <comment ref="D25" authorId="0">
      <text>
        <r>
          <rPr>
            <sz val="9"/>
            <color indexed="81"/>
            <rFont val="Tahoma"/>
            <family val="2"/>
            <charset val="238"/>
          </rPr>
          <t xml:space="preserve">EK: 17,87€
</t>
        </r>
      </text>
    </comment>
    <comment ref="B26" authorId="0">
      <text>
        <r>
          <rPr>
            <sz val="9"/>
            <color indexed="81"/>
            <rFont val="Tahoma"/>
            <family val="2"/>
            <charset val="238"/>
          </rPr>
          <t>EK: 15,70€</t>
        </r>
      </text>
    </comment>
    <comment ref="C26" authorId="0">
      <text>
        <r>
          <rPr>
            <sz val="9"/>
            <color indexed="81"/>
            <rFont val="Tahoma"/>
            <family val="2"/>
            <charset val="238"/>
          </rPr>
          <t xml:space="preserve">EK: 17,33€
</t>
        </r>
      </text>
    </comment>
    <comment ref="D26" authorId="0">
      <text>
        <r>
          <rPr>
            <sz val="9"/>
            <color indexed="81"/>
            <rFont val="Tahoma"/>
            <family val="2"/>
            <charset val="238"/>
          </rPr>
          <t xml:space="preserve">EK: 17,87€
</t>
        </r>
      </text>
    </comment>
    <comment ref="B27" authorId="0">
      <text>
        <r>
          <rPr>
            <sz val="9"/>
            <color indexed="81"/>
            <rFont val="Tahoma"/>
            <family val="2"/>
            <charset val="238"/>
          </rPr>
          <t>EK: 15,70€</t>
        </r>
      </text>
    </comment>
    <comment ref="C27" authorId="0">
      <text>
        <r>
          <rPr>
            <sz val="9"/>
            <color indexed="81"/>
            <rFont val="Tahoma"/>
            <family val="2"/>
            <charset val="238"/>
          </rPr>
          <t xml:space="preserve">EK: 17,33€
</t>
        </r>
      </text>
    </comment>
    <comment ref="D27" authorId="0">
      <text>
        <r>
          <rPr>
            <sz val="9"/>
            <color indexed="81"/>
            <rFont val="Tahoma"/>
            <family val="2"/>
            <charset val="238"/>
          </rPr>
          <t xml:space="preserve">EK: 17,87€
</t>
        </r>
      </text>
    </comment>
    <comment ref="B28" authorId="0">
      <text>
        <r>
          <rPr>
            <sz val="9"/>
            <color indexed="81"/>
            <rFont val="Tahoma"/>
            <family val="2"/>
            <charset val="238"/>
          </rPr>
          <t>EK: 15,70€</t>
        </r>
      </text>
    </comment>
    <comment ref="C28" authorId="0">
      <text>
        <r>
          <rPr>
            <sz val="9"/>
            <color indexed="81"/>
            <rFont val="Tahoma"/>
            <family val="2"/>
            <charset val="238"/>
          </rPr>
          <t xml:space="preserve">EK: 17,33€
</t>
        </r>
      </text>
    </comment>
    <comment ref="D28" authorId="0">
      <text>
        <r>
          <rPr>
            <sz val="9"/>
            <color indexed="81"/>
            <rFont val="Tahoma"/>
            <family val="2"/>
            <charset val="238"/>
          </rPr>
          <t xml:space="preserve">EK: 17,87€
</t>
        </r>
      </text>
    </comment>
    <comment ref="B29" authorId="0">
      <text>
        <r>
          <rPr>
            <sz val="9"/>
            <color indexed="81"/>
            <rFont val="Tahoma"/>
            <family val="2"/>
            <charset val="238"/>
          </rPr>
          <t>EK: 15,70€</t>
        </r>
      </text>
    </comment>
    <comment ref="C29" authorId="0">
      <text>
        <r>
          <rPr>
            <sz val="9"/>
            <color indexed="81"/>
            <rFont val="Tahoma"/>
            <family val="2"/>
            <charset val="238"/>
          </rPr>
          <t xml:space="preserve">EK: 17,33€
</t>
        </r>
      </text>
    </comment>
    <comment ref="D29" authorId="0">
      <text>
        <r>
          <rPr>
            <sz val="9"/>
            <color indexed="81"/>
            <rFont val="Tahoma"/>
            <family val="2"/>
            <charset val="238"/>
          </rPr>
          <t xml:space="preserve">EK: 17,87€
</t>
        </r>
      </text>
    </comment>
    <comment ref="E33" authorId="0">
      <text>
        <r>
          <rPr>
            <sz val="9"/>
            <color indexed="81"/>
            <rFont val="Tahoma"/>
            <family val="2"/>
            <charset val="238"/>
          </rPr>
          <t xml:space="preserve">ENTER THE QUANTITY YOU WOULD LIKE TO ORDER
</t>
        </r>
      </text>
    </comment>
    <comment ref="F33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34" authorId="0">
      <text>
        <r>
          <rPr>
            <sz val="9"/>
            <color indexed="81"/>
            <rFont val="Tahoma"/>
            <family val="2"/>
            <charset val="238"/>
          </rPr>
          <t>EK: 13,54€</t>
        </r>
      </text>
    </comment>
    <comment ref="B35" authorId="0">
      <text>
        <r>
          <rPr>
            <sz val="9"/>
            <color indexed="81"/>
            <rFont val="Tahoma"/>
            <family val="2"/>
            <charset val="238"/>
          </rPr>
          <t>EK: 15,16€</t>
        </r>
      </text>
    </comment>
    <comment ref="C35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D35" authorId="0">
      <text>
        <r>
          <rPr>
            <sz val="9"/>
            <color indexed="81"/>
            <rFont val="Tahoma"/>
            <family val="2"/>
            <charset val="238"/>
          </rPr>
          <t>EWP: 17,87€</t>
        </r>
      </text>
    </comment>
    <comment ref="B36" authorId="0">
      <text>
        <r>
          <rPr>
            <sz val="9"/>
            <color indexed="81"/>
            <rFont val="Tahoma"/>
            <family val="2"/>
            <charset val="238"/>
          </rPr>
          <t>EK: 15,16€</t>
        </r>
      </text>
    </comment>
    <comment ref="C36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D36" authorId="0">
      <text>
        <r>
          <rPr>
            <sz val="9"/>
            <color indexed="81"/>
            <rFont val="Tahoma"/>
            <family val="2"/>
            <charset val="238"/>
          </rPr>
          <t>EWP: 17,87€</t>
        </r>
      </text>
    </comment>
    <comment ref="C37" authorId="0">
      <text>
        <r>
          <rPr>
            <sz val="9"/>
            <color indexed="81"/>
            <rFont val="Tahoma"/>
            <family val="2"/>
            <charset val="238"/>
          </rPr>
          <t xml:space="preserve">EK: 16,24€
</t>
        </r>
      </text>
    </comment>
    <comment ref="D37" authorId="0">
      <text>
        <r>
          <rPr>
            <sz val="9"/>
            <color indexed="81"/>
            <rFont val="Tahoma"/>
            <family val="2"/>
            <charset val="238"/>
          </rPr>
          <t xml:space="preserve">EK: 17,87€
</t>
        </r>
      </text>
    </comment>
    <comment ref="F41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42" authorId="0">
      <text>
        <r>
          <rPr>
            <sz val="9"/>
            <color indexed="81"/>
            <rFont val="Tahoma"/>
            <family val="2"/>
            <charset val="238"/>
          </rPr>
          <t xml:space="preserve">EK: 15,16€
</t>
        </r>
      </text>
    </comment>
    <comment ref="D42" authorId="0">
      <text>
        <r>
          <rPr>
            <sz val="9"/>
            <color indexed="81"/>
            <rFont val="Tahoma"/>
            <family val="2"/>
            <charset val="238"/>
          </rPr>
          <t>EK: 15,70€</t>
        </r>
      </text>
    </comment>
    <comment ref="C43" authorId="0">
      <text>
        <r>
          <rPr>
            <sz val="9"/>
            <color indexed="81"/>
            <rFont val="Tahoma"/>
            <family val="2"/>
            <charset val="238"/>
          </rPr>
          <t xml:space="preserve">EK: 15,16€
</t>
        </r>
      </text>
    </comment>
    <comment ref="D43" authorId="0">
      <text>
        <r>
          <rPr>
            <sz val="9"/>
            <color indexed="81"/>
            <rFont val="Tahoma"/>
            <family val="2"/>
            <charset val="238"/>
          </rPr>
          <t>EK: 15,70€</t>
        </r>
      </text>
    </comment>
    <comment ref="F47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B48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C48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48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E52" authorId="0">
      <text>
        <r>
          <rPr>
            <sz val="9"/>
            <color indexed="81"/>
            <rFont val="Tahoma"/>
            <family val="2"/>
            <charset val="238"/>
          </rPr>
          <t xml:space="preserve">ENTER THE QUANTITY YOU WOULD LIKE TO ORDER
</t>
        </r>
      </text>
    </comment>
    <comment ref="F52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B53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B54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B55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C56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56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B57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C57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57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B58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C58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58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B59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C59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59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C60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60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B61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C61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61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B62" authorId="0">
      <text>
        <r>
          <rPr>
            <sz val="9"/>
            <color indexed="81"/>
            <rFont val="Tahoma"/>
            <family val="2"/>
            <charset val="238"/>
          </rPr>
          <t xml:space="preserve">EK: 14,07€
</t>
        </r>
      </text>
    </comment>
    <comment ref="C62" authorId="0">
      <text>
        <r>
          <rPr>
            <sz val="9"/>
            <color indexed="81"/>
            <rFont val="Tahoma"/>
            <family val="2"/>
            <charset val="238"/>
          </rPr>
          <t xml:space="preserve">EK: 15,70€
</t>
        </r>
      </text>
    </comment>
    <comment ref="D62" authorId="0">
      <text>
        <r>
          <rPr>
            <sz val="9"/>
            <color indexed="81"/>
            <rFont val="Tahoma"/>
            <family val="2"/>
            <charset val="238"/>
          </rPr>
          <t>EK: 16,24€</t>
        </r>
      </text>
    </comment>
    <comment ref="C66" authorId="0">
      <text>
        <r>
          <rPr>
            <sz val="9"/>
            <color indexed="81"/>
            <rFont val="Tahoma"/>
            <family val="2"/>
            <charset val="238"/>
          </rPr>
          <t>Nur eine Größe erhältlich</t>
        </r>
      </text>
    </comment>
    <comment ref="F66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67" authorId="0">
      <text>
        <r>
          <rPr>
            <sz val="9"/>
            <color indexed="81"/>
            <rFont val="Tahoma"/>
            <family val="2"/>
            <charset val="238"/>
          </rPr>
          <t xml:space="preserve">EK: 24,91€
</t>
        </r>
      </text>
    </comment>
    <comment ref="C71" authorId="0">
      <text>
        <r>
          <rPr>
            <sz val="9"/>
            <color indexed="81"/>
            <rFont val="Tahoma"/>
            <family val="2"/>
            <charset val="238"/>
          </rPr>
          <t>Nur eine Größe erhältlich</t>
        </r>
      </text>
    </comment>
    <comment ref="F71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72" authorId="0">
      <text>
        <r>
          <rPr>
            <sz val="9"/>
            <color indexed="81"/>
            <rFont val="Tahoma"/>
            <family val="2"/>
            <charset val="238"/>
          </rPr>
          <t xml:space="preserve">EK: 27,08€
</t>
        </r>
      </text>
    </comment>
    <comment ref="F76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78" authorId="0">
      <text>
        <r>
          <rPr>
            <sz val="9"/>
            <color indexed="81"/>
            <rFont val="Tahoma"/>
            <family val="2"/>
            <charset val="238"/>
          </rPr>
          <t xml:space="preserve">EK: 3,78€
</t>
        </r>
      </text>
    </comment>
    <comment ref="C79" authorId="0">
      <text>
        <r>
          <rPr>
            <sz val="9"/>
            <color indexed="81"/>
            <rFont val="Tahoma"/>
            <family val="2"/>
            <charset val="238"/>
          </rPr>
          <t xml:space="preserve">EK: 3,78€
</t>
        </r>
      </text>
    </comment>
    <comment ref="C81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C82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C84" authorId="0">
      <text>
        <r>
          <rPr>
            <sz val="9"/>
            <color indexed="81"/>
            <rFont val="Tahoma"/>
            <family val="2"/>
            <charset val="238"/>
          </rPr>
          <t>EK: 6,49€</t>
        </r>
      </text>
    </comment>
    <comment ref="B85" authorId="0">
      <text>
        <r>
          <rPr>
            <sz val="9"/>
            <color indexed="81"/>
            <rFont val="Tahoma"/>
            <family val="2"/>
            <charset val="238"/>
          </rPr>
          <t>EK: 6,49€</t>
        </r>
      </text>
    </comment>
    <comment ref="C85" authorId="0">
      <text>
        <r>
          <rPr>
            <sz val="9"/>
            <color indexed="81"/>
            <rFont val="Tahoma"/>
            <family val="2"/>
            <charset val="238"/>
          </rPr>
          <t>EK: 6,49€</t>
        </r>
      </text>
    </comment>
    <comment ref="D85" authorId="0">
      <text>
        <r>
          <rPr>
            <sz val="9"/>
            <color indexed="81"/>
            <rFont val="Tahoma"/>
            <family val="2"/>
            <charset val="238"/>
          </rPr>
          <t>EK: 8,12€</t>
        </r>
      </text>
    </comment>
    <comment ref="B86" authorId="0">
      <text>
        <r>
          <rPr>
            <sz val="9"/>
            <color indexed="81"/>
            <rFont val="Tahoma"/>
            <family val="2"/>
            <charset val="238"/>
          </rPr>
          <t>EK: 6,49€</t>
        </r>
      </text>
    </comment>
    <comment ref="C86" authorId="0">
      <text>
        <r>
          <rPr>
            <sz val="9"/>
            <color indexed="81"/>
            <rFont val="Tahoma"/>
            <family val="2"/>
            <charset val="238"/>
          </rPr>
          <t>EK: 6,49€</t>
        </r>
      </text>
    </comment>
    <comment ref="D86" authorId="0">
      <text>
        <r>
          <rPr>
            <sz val="9"/>
            <color indexed="81"/>
            <rFont val="Tahoma"/>
            <family val="2"/>
            <charset val="238"/>
          </rPr>
          <t>EK: 8,12€</t>
        </r>
      </text>
    </comment>
    <comment ref="C87" authorId="0">
      <text>
        <r>
          <rPr>
            <sz val="9"/>
            <color indexed="81"/>
            <rFont val="Tahoma"/>
            <family val="2"/>
            <charset val="238"/>
          </rPr>
          <t>EK: 6,49€</t>
        </r>
      </text>
    </comment>
    <comment ref="D87" authorId="0">
      <text>
        <r>
          <rPr>
            <sz val="9"/>
            <color indexed="81"/>
            <rFont val="Tahoma"/>
            <family val="2"/>
            <charset val="238"/>
          </rPr>
          <t>EK: 8,12€</t>
        </r>
      </text>
    </comment>
    <comment ref="C89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B90" authorId="0">
      <text>
        <r>
          <rPr>
            <sz val="9"/>
            <color indexed="81"/>
            <rFont val="Tahoma"/>
            <family val="2"/>
            <charset val="238"/>
          </rPr>
          <t>EK: 6,49€</t>
        </r>
      </text>
    </comment>
    <comment ref="C90" authorId="0">
      <text>
        <r>
          <rPr>
            <sz val="9"/>
            <color indexed="81"/>
            <rFont val="Tahoma"/>
            <family val="2"/>
            <charset val="238"/>
          </rPr>
          <t>EK: 6,49€</t>
        </r>
      </text>
    </comment>
    <comment ref="D90" authorId="0">
      <text>
        <r>
          <rPr>
            <sz val="9"/>
            <color indexed="81"/>
            <rFont val="Tahoma"/>
            <family val="2"/>
            <charset val="238"/>
          </rPr>
          <t>EK: 8,12€</t>
        </r>
      </text>
    </comment>
    <comment ref="B91" authorId="0">
      <text>
        <r>
          <rPr>
            <sz val="9"/>
            <color indexed="81"/>
            <rFont val="Tahoma"/>
            <family val="2"/>
            <charset val="238"/>
          </rPr>
          <t>EK: 5,95€</t>
        </r>
      </text>
    </comment>
    <comment ref="C91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D91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B92" authorId="0">
      <text>
        <r>
          <rPr>
            <sz val="9"/>
            <color indexed="81"/>
            <rFont val="Tahoma"/>
            <family val="2"/>
            <charset val="238"/>
          </rPr>
          <t>EK: 5,95€</t>
        </r>
      </text>
    </comment>
    <comment ref="C92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D92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B93" authorId="0">
      <text>
        <r>
          <rPr>
            <sz val="9"/>
            <color indexed="81"/>
            <rFont val="Tahoma"/>
            <family val="2"/>
            <charset val="238"/>
          </rPr>
          <t>EK: 5,95€</t>
        </r>
      </text>
    </comment>
    <comment ref="C93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D93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B94" authorId="0">
      <text>
        <r>
          <rPr>
            <sz val="9"/>
            <color indexed="81"/>
            <rFont val="Tahoma"/>
            <family val="2"/>
            <charset val="238"/>
          </rPr>
          <t>EK: 5,95€</t>
        </r>
      </text>
    </comment>
    <comment ref="C94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D94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B95" authorId="0">
      <text>
        <r>
          <rPr>
            <sz val="9"/>
            <color indexed="81"/>
            <rFont val="Tahoma"/>
            <family val="2"/>
            <charset val="238"/>
          </rPr>
          <t>EK: 5,95€</t>
        </r>
      </text>
    </comment>
    <comment ref="C95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D95" authorId="0">
      <text>
        <r>
          <rPr>
            <sz val="9"/>
            <color indexed="81"/>
            <rFont val="Tahoma"/>
            <family val="2"/>
            <charset val="238"/>
          </rPr>
          <t>EK: 7,03€</t>
        </r>
      </text>
    </comment>
    <comment ref="C97" authorId="0">
      <text>
        <r>
          <rPr>
            <sz val="9"/>
            <color indexed="81"/>
            <rFont val="Tahoma"/>
            <family val="2"/>
            <charset val="238"/>
          </rPr>
          <t>EK: 4,87€</t>
        </r>
      </text>
    </comment>
    <comment ref="D97" authorId="0">
      <text>
        <r>
          <rPr>
            <sz val="9"/>
            <color indexed="81"/>
            <rFont val="Tahoma"/>
            <family val="2"/>
            <charset val="238"/>
          </rPr>
          <t>EK: 4,87€</t>
        </r>
      </text>
    </comment>
    <comment ref="C98" authorId="0">
      <text>
        <r>
          <rPr>
            <sz val="9"/>
            <color indexed="81"/>
            <rFont val="Tahoma"/>
            <family val="2"/>
            <charset val="238"/>
          </rPr>
          <t>EK: 4,87€</t>
        </r>
      </text>
    </comment>
    <comment ref="D98" authorId="0">
      <text>
        <r>
          <rPr>
            <sz val="9"/>
            <color indexed="81"/>
            <rFont val="Tahoma"/>
            <family val="2"/>
            <charset val="238"/>
          </rPr>
          <t>EK: 4,87€</t>
        </r>
      </text>
    </comment>
    <comment ref="B100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C100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D100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B102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B103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B104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C105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D105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B106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C106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D106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B107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C107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D107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B108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C108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D108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C109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D109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B110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C110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D110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B111" authorId="0">
      <text>
        <r>
          <rPr>
            <sz val="9"/>
            <color indexed="81"/>
            <rFont val="Tahoma"/>
            <family val="2"/>
            <charset val="238"/>
          </rPr>
          <t>EK: 4,32€</t>
        </r>
      </text>
    </comment>
    <comment ref="C111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D111" authorId="0">
      <text>
        <r>
          <rPr>
            <sz val="9"/>
            <color indexed="81"/>
            <rFont val="Tahoma"/>
            <family val="2"/>
            <charset val="238"/>
          </rPr>
          <t>EK: 5,41€</t>
        </r>
      </text>
    </comment>
    <comment ref="C115" authorId="0">
      <text>
        <r>
          <rPr>
            <sz val="9"/>
            <color indexed="81"/>
            <rFont val="Tahoma"/>
            <family val="2"/>
            <charset val="238"/>
          </rPr>
          <t>Nur eine Größe erhältlich</t>
        </r>
      </text>
    </comment>
    <comment ref="F115" authorId="0">
      <text>
        <r>
          <rPr>
            <sz val="9"/>
            <color indexed="81"/>
            <rFont val="Tahoma"/>
            <charset val="1"/>
          </rPr>
          <t xml:space="preserve">WHOLESALE VALUE
</t>
        </r>
      </text>
    </comment>
    <comment ref="C116" authorId="0">
      <text>
        <r>
          <rPr>
            <sz val="9"/>
            <color indexed="81"/>
            <rFont val="Tahoma"/>
            <family val="2"/>
            <charset val="238"/>
          </rPr>
          <t>EK: 1,08€</t>
        </r>
      </text>
    </comment>
    <comment ref="C117" authorId="0">
      <text>
        <r>
          <rPr>
            <sz val="9"/>
            <color indexed="81"/>
            <rFont val="Tahoma"/>
            <family val="2"/>
            <charset val="238"/>
          </rPr>
          <t>EK: FOC</t>
        </r>
      </text>
    </comment>
    <comment ref="C118" authorId="0">
      <text>
        <r>
          <rPr>
            <sz val="9"/>
            <color indexed="81"/>
            <rFont val="Tahoma"/>
            <family val="2"/>
            <charset val="238"/>
          </rPr>
          <t>EK: 8,12€</t>
        </r>
      </text>
    </comment>
    <comment ref="C119" authorId="0">
      <text>
        <r>
          <rPr>
            <sz val="9"/>
            <color indexed="81"/>
            <rFont val="Tahoma"/>
            <family val="2"/>
            <charset val="238"/>
          </rPr>
          <t>EK: 2,70€</t>
        </r>
      </text>
    </comment>
  </commentList>
</comments>
</file>

<file path=xl/comments2.xml><?xml version="1.0" encoding="utf-8"?>
<comments xmlns="http://schemas.openxmlformats.org/spreadsheetml/2006/main">
  <authors>
    <author>Avtor</author>
  </authors>
  <commentList>
    <comment ref="B9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C9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9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9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F9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G9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B13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C13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13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F13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G13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B1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C1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1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1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F1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G1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B2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C2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2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2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F2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G2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B33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C33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33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33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F33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G33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B3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C3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3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3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F3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G3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B40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C40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40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40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F40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G40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52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52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55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55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B58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C58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58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58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F58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G58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  <comment ref="D67" authorId="0">
      <text>
        <r>
          <rPr>
            <sz val="9"/>
            <color indexed="81"/>
            <rFont val="Tahoma"/>
            <family val="2"/>
            <charset val="238"/>
          </rPr>
          <t>WHOLESALE PRICE</t>
        </r>
        <r>
          <rPr>
            <b/>
            <sz val="9"/>
            <color indexed="81"/>
            <rFont val="Tahoma"/>
            <family val="2"/>
            <charset val="238"/>
          </rPr>
          <t xml:space="preserve"> </t>
        </r>
      </text>
    </comment>
    <comment ref="E67" authorId="0">
      <text>
        <r>
          <rPr>
            <sz val="9"/>
            <color indexed="81"/>
            <rFont val="Tahoma"/>
            <family val="2"/>
            <charset val="238"/>
          </rPr>
          <t>MANUFACTURER'S SUGGESTED RETAIL PRICE</t>
        </r>
      </text>
    </comment>
  </commentList>
</comments>
</file>

<file path=xl/sharedStrings.xml><?xml version="1.0" encoding="utf-8"?>
<sst xmlns="http://schemas.openxmlformats.org/spreadsheetml/2006/main" count="766" uniqueCount="352">
  <si>
    <t>Item Code</t>
  </si>
  <si>
    <t>Item Name</t>
  </si>
  <si>
    <t>12NEO050BLUBLU</t>
  </si>
  <si>
    <t>12NEO050BLKWHT</t>
  </si>
  <si>
    <t>12NEO075BLUBLU</t>
  </si>
  <si>
    <t>12NEO075BLKWHT</t>
  </si>
  <si>
    <t>12DES050ORGOWL</t>
  </si>
  <si>
    <t>12DES050BLUFSH</t>
  </si>
  <si>
    <t>12DES050BLKDND</t>
  </si>
  <si>
    <t>12DES075ORGOWL</t>
  </si>
  <si>
    <t>12DES075BLUFSH</t>
  </si>
  <si>
    <t>12DES075BLKDND</t>
  </si>
  <si>
    <t>PROTECTIVE SLEEVES</t>
  </si>
  <si>
    <t>Item name</t>
  </si>
  <si>
    <t>12SLV050CLAVAR</t>
  </si>
  <si>
    <t>12SLV075CLAVAR</t>
  </si>
  <si>
    <t>12SLV050NEOVAR</t>
  </si>
  <si>
    <t>12SLV075NEOVAR</t>
  </si>
  <si>
    <t>12SLV050DESVAR</t>
  </si>
  <si>
    <t>12SLV075DESVAR</t>
  </si>
  <si>
    <t>12SLV050LADVAR</t>
  </si>
  <si>
    <t>12BRUOSOACCVAR</t>
  </si>
  <si>
    <t>ACCESSORIES</t>
  </si>
  <si>
    <t>13NAT050ORGCRK</t>
  </si>
  <si>
    <t>Flaska Natural 0,5l Cork</t>
  </si>
  <si>
    <t>COLLECTION NATURAL</t>
  </si>
  <si>
    <t>13SLV050ORGCRK</t>
  </si>
  <si>
    <t>Flaska Natural 0,5l Protective Sleeve Cork</t>
  </si>
  <si>
    <t>COLLECTION GRIP</t>
  </si>
  <si>
    <t>13GRP050BLULAG</t>
  </si>
  <si>
    <t>13GRP050BBRCRS</t>
  </si>
  <si>
    <t>Flaska Grip 0,5 Blue Lagoon</t>
  </si>
  <si>
    <t>Flaska Grip 0,5 Blueberry Crush</t>
  </si>
  <si>
    <t>13STPOSOORGCRK</t>
  </si>
  <si>
    <t>13STPOSOSYNCOM</t>
  </si>
  <si>
    <t>FOC</t>
  </si>
  <si>
    <t>GRAND TOTAL:</t>
  </si>
  <si>
    <t>WATER JUG</t>
  </si>
  <si>
    <t>13JUG100VODAN</t>
  </si>
  <si>
    <t>Flaska Jug 1l Vodan</t>
  </si>
  <si>
    <t>COLLECTION SUMMARY</t>
  </si>
  <si>
    <t>SIZE SUMMARY</t>
  </si>
  <si>
    <t>FLASKA 0,5L</t>
  </si>
  <si>
    <t>FLASKA 0,75L</t>
  </si>
  <si>
    <t>VODAN 1L</t>
  </si>
  <si>
    <t>WEIGHT SUMMARY</t>
  </si>
  <si>
    <t>WEIGHT (Kg)</t>
  </si>
  <si>
    <t>NET WEIGHT TOTAL</t>
  </si>
  <si>
    <t>7010 90 43</t>
  </si>
  <si>
    <t>4202 92 98</t>
  </si>
  <si>
    <t>9603 90 99</t>
  </si>
  <si>
    <t>CUSTOMS TARIFF NR. SUMMARY</t>
  </si>
  <si>
    <t>CODE</t>
  </si>
  <si>
    <t>COTTON SLEEVES</t>
  </si>
  <si>
    <t>NEOPRENE SLEEVES</t>
  </si>
  <si>
    <t>CORK SLEEVES</t>
  </si>
  <si>
    <t>BRUSHES</t>
  </si>
  <si>
    <t>CORK STOPPERS</t>
  </si>
  <si>
    <t>SYNTHETIC STOPPERS</t>
  </si>
  <si>
    <t>7010 90 99</t>
  </si>
  <si>
    <t>JUGS</t>
  </si>
  <si>
    <t>6305 20 00</t>
  </si>
  <si>
    <t>4503 10 10</t>
  </si>
  <si>
    <t>3923 50 90</t>
  </si>
  <si>
    <t>4504 90 80</t>
  </si>
  <si>
    <t>APPROXIMATE NR. OF BOXES</t>
  </si>
  <si>
    <t>NR. OF 40X50X31 BOXES (BOTTLES)</t>
  </si>
  <si>
    <t>TOTAL</t>
  </si>
  <si>
    <t>NR. OF  31X50X32 BOXES (JUGS)</t>
  </si>
  <si>
    <t>COLLECTION NEO AUTHENTIC</t>
  </si>
  <si>
    <t>COLLECTION NEO DESIGN</t>
  </si>
  <si>
    <t>VODAN JUG</t>
  </si>
  <si>
    <t>NATURAL</t>
  </si>
  <si>
    <t>GRIP</t>
  </si>
  <si>
    <t>NEO AUTHENTIC</t>
  </si>
  <si>
    <t>NEO DESIGN</t>
  </si>
  <si>
    <t>15NAT075ORGCRK</t>
  </si>
  <si>
    <t>Flaska Natural 0,75l Cork</t>
  </si>
  <si>
    <t>15DES050BLKDSS</t>
  </si>
  <si>
    <t>Flaska Neo Design 0,5l Daisies</t>
  </si>
  <si>
    <t>15DES050BLUTOL</t>
  </si>
  <si>
    <t>Flaska Neo Design 0,5l Tree Of Life</t>
  </si>
  <si>
    <t>15DES050GRNLOT</t>
  </si>
  <si>
    <t>Flaska Neo Design 0,5l Lotus</t>
  </si>
  <si>
    <t>15DES075BLKDSS</t>
  </si>
  <si>
    <t>Flaska Neo Design 0,75l Daisies</t>
  </si>
  <si>
    <t>15DES075BLUTOL</t>
  </si>
  <si>
    <t>Flaska Neo Design 0,75l Tree Of Life</t>
  </si>
  <si>
    <t>15DES075GRNLOT</t>
  </si>
  <si>
    <t>Flaska Neo Design 0,75l Lotus</t>
  </si>
  <si>
    <t>Daisies</t>
  </si>
  <si>
    <t>Tree Of Life</t>
  </si>
  <si>
    <t>Lotus</t>
  </si>
  <si>
    <t>Owl On The Branch</t>
  </si>
  <si>
    <t>Dandelions</t>
  </si>
  <si>
    <t>Grip</t>
  </si>
  <si>
    <t>Blue Lagoon</t>
  </si>
  <si>
    <t>Bluberry Crush</t>
  </si>
  <si>
    <t>Flaska Cork Stopper</t>
  </si>
  <si>
    <t>Flaska Synthetic Stopper</t>
  </si>
  <si>
    <t>Flaska Brush One Size - Accessories</t>
  </si>
  <si>
    <t>MSRP</t>
  </si>
  <si>
    <t>Collection</t>
  </si>
  <si>
    <t>EAN</t>
  </si>
  <si>
    <t>Customs Tarrif Nr.</t>
  </si>
  <si>
    <t>Natural</t>
  </si>
  <si>
    <t>13GRP050MUTIVY</t>
  </si>
  <si>
    <t>Flaska Grip 0,5 Mutant Ivy</t>
  </si>
  <si>
    <t>Authentic</t>
  </si>
  <si>
    <t>Flaška Neo Authentic 0,5l Blue on Blue Neoprene</t>
  </si>
  <si>
    <t>Flaška Neo Authentic 0,5l  White</t>
  </si>
  <si>
    <t>Flaška Neo Authentic 0,75l Blue on Blue Neoprene</t>
  </si>
  <si>
    <t>Flaška Neo Authentic 0,75l  White</t>
  </si>
  <si>
    <t>Neo Design</t>
  </si>
  <si>
    <t>Flaška Neo Design 0,5l Owl On The Branch</t>
  </si>
  <si>
    <t xml:space="preserve">Flaška Neo Design 0,5l Fish In The Sea </t>
  </si>
  <si>
    <t>Flaška Neo Design 0,5l Dandelions</t>
  </si>
  <si>
    <t>Flaška Neo Design 0,75l Owl On The Branch</t>
  </si>
  <si>
    <t xml:space="preserve">Flaška Neo Design 0,75l Fish In The Sea </t>
  </si>
  <si>
    <t>Flaška Neo Design 0,75l Dandelions</t>
  </si>
  <si>
    <t>Water Jug</t>
  </si>
  <si>
    <t>Accesories</t>
  </si>
  <si>
    <t>Flaška Protective Sleeve 0,5l - Classic</t>
  </si>
  <si>
    <t>Flaška Protective Sleeve 0,75l - Classic</t>
  </si>
  <si>
    <t>Flaška Protective Sleeve 0,5l - Neo Authentic</t>
  </si>
  <si>
    <t>Flaška Protective Sleeve 0,75l - Neo Authentic</t>
  </si>
  <si>
    <t>Flaška Protective Sleeve 0,5l - Neo Design</t>
  </si>
  <si>
    <t>Flaška Protective Sleeve 0,75l - Neo Design</t>
  </si>
  <si>
    <t>Flaška Protective Sleeve 0,5l - Lady</t>
  </si>
  <si>
    <t>Flaška Cork Stopper</t>
  </si>
  <si>
    <t>Flaška Synthetic Stopper</t>
  </si>
  <si>
    <t>Flaška Brush One Size - Accessories</t>
  </si>
  <si>
    <t>DOGGY FLASKA</t>
  </si>
  <si>
    <t>Produkt Name</t>
  </si>
  <si>
    <t>15DOGGYM</t>
  </si>
  <si>
    <t>Doggy Flaska water bowl 0,7l</t>
  </si>
  <si>
    <t>BOTTLES &amp; DOGGY FLASKAS</t>
  </si>
  <si>
    <t>COLLECTION SOFT</t>
  </si>
  <si>
    <t>16SFT050COTPBR</t>
  </si>
  <si>
    <t>Flaska Soft 0,5l Polar Bear</t>
  </si>
  <si>
    <t>16SFT050COTFOX</t>
  </si>
  <si>
    <t>Flaska Soft 0,5l Fox</t>
  </si>
  <si>
    <t>COLLECTION SPIRITUAL</t>
  </si>
  <si>
    <t>16SPR050COTGAN</t>
  </si>
  <si>
    <t>16SPR050CRKFOL</t>
  </si>
  <si>
    <t>Flaska Spiritual 0,5l Ganesha</t>
  </si>
  <si>
    <t>Flaska Spiritual 0,5l Flower of Life</t>
  </si>
  <si>
    <t>16DES050PNKBRD</t>
  </si>
  <si>
    <t>16DES075PNKBRD</t>
  </si>
  <si>
    <t>16DES050BLKTGR</t>
  </si>
  <si>
    <t>16DES075BLKTGR</t>
  </si>
  <si>
    <t>Flaska Neo Desing 0,5l Birdy</t>
  </si>
  <si>
    <t>Flaska Neo Desing 0,5l Tangram</t>
  </si>
  <si>
    <t>Flaska Neo Desing 0,75l Birdy</t>
  </si>
  <si>
    <t>Flaska Neo Desing 0,75l Tangram</t>
  </si>
  <si>
    <t>Birdy</t>
  </si>
  <si>
    <t>Tangram</t>
  </si>
  <si>
    <t>SOFT</t>
  </si>
  <si>
    <t>SPIRITUAL</t>
  </si>
  <si>
    <t>Spiritual</t>
  </si>
  <si>
    <t>Soft</t>
  </si>
  <si>
    <t>COMMENT</t>
  </si>
  <si>
    <t>16SPR075CRKFOL</t>
  </si>
  <si>
    <t>Flaska Spiritual 0,75l Flower of Life</t>
  </si>
  <si>
    <t>16BRUOSOACCNAT</t>
  </si>
  <si>
    <t>Flaska Brush Natural</t>
  </si>
  <si>
    <t xml:space="preserve">Flaska Brush </t>
  </si>
  <si>
    <t>Units</t>
  </si>
  <si>
    <t>Flaska Grip Blue Lagoon</t>
  </si>
  <si>
    <t>Flaska Grip Blueberry Crush</t>
  </si>
  <si>
    <t>Flaska Soft Polar Bear</t>
  </si>
  <si>
    <t>Flaska Soft Fox</t>
  </si>
  <si>
    <t>Flaska Spiritual Ganesha</t>
  </si>
  <si>
    <t>Flaska Spiritual Flower of Life</t>
  </si>
  <si>
    <t>Flaska Spiritual Kaler Adali (Happiness)</t>
  </si>
  <si>
    <t>Flaska Spiritual Amar Nat (Love)</t>
  </si>
  <si>
    <t>Flaska Spiritual Olan Rei (Health)</t>
  </si>
  <si>
    <t>Flaska Spiritual Tir Kairi (Success)</t>
  </si>
  <si>
    <t>Flaska Spiritual Ilim Milei (Freedom)</t>
  </si>
  <si>
    <t>Flaska Natural Cork</t>
  </si>
  <si>
    <t>Flaska Neo Authentic Blue</t>
  </si>
  <si>
    <t>Flaska Neo Authentic Black</t>
  </si>
  <si>
    <t>Flaska Neo Design Daisies</t>
  </si>
  <si>
    <t>Flaska Neo Design Tree Of Life</t>
  </si>
  <si>
    <t>Flaska Neo Design Lotus</t>
  </si>
  <si>
    <t>Flaska Neo Desing Birdy</t>
  </si>
  <si>
    <t>Flaska Neo Desing Tangram</t>
  </si>
  <si>
    <t>Flaska Neo Design Owl On The Branch</t>
  </si>
  <si>
    <t>Flaska Neo Design Dandelions</t>
  </si>
  <si>
    <t>OSO</t>
  </si>
  <si>
    <t>Polar Bear</t>
  </si>
  <si>
    <t xml:space="preserve">Fox </t>
  </si>
  <si>
    <t>Ganesha</t>
  </si>
  <si>
    <t>Flower of Life</t>
  </si>
  <si>
    <t>Kaler Adali (Happiness)</t>
  </si>
  <si>
    <t>Amar Nat (Love)</t>
  </si>
  <si>
    <t>Olan Rei (Health)</t>
  </si>
  <si>
    <t>Tir Kairi (Success)</t>
  </si>
  <si>
    <t>Ilim Milei (Freedom)</t>
  </si>
  <si>
    <t>Flaska Grip - Protective Sleeves</t>
  </si>
  <si>
    <t>Flaska Soft -  Protective Sleeves</t>
  </si>
  <si>
    <t>Flaska Spiritual - Protective Sleeves</t>
  </si>
  <si>
    <t xml:space="preserve">Flaska Neo Authentic - Protective Sleeves </t>
  </si>
  <si>
    <t>Blue on Blue</t>
  </si>
  <si>
    <t>White</t>
  </si>
  <si>
    <t>Flaska Neo Design - Protective Sleeves</t>
  </si>
  <si>
    <t>Cork</t>
  </si>
  <si>
    <t>Flaska Natural - Protective Sleeve</t>
  </si>
  <si>
    <t>COLLECTION JEANS</t>
  </si>
  <si>
    <t>Flaska Jeans w Pocket</t>
  </si>
  <si>
    <t>Flaska Jeans - Protective Sleeve</t>
  </si>
  <si>
    <t>Jeans</t>
  </si>
  <si>
    <t>JEANS</t>
  </si>
  <si>
    <t>FLASKA 0,3L</t>
  </si>
  <si>
    <t>UNITS</t>
  </si>
  <si>
    <t>Flaska Jeans</t>
  </si>
  <si>
    <t>Flaska Cork - Protective Sleeve</t>
  </si>
  <si>
    <t>Flaska Attraction Symbols - Protective Sleeves</t>
  </si>
  <si>
    <t>16DES030BLKDND</t>
  </si>
  <si>
    <t>16DES030BLUTOL</t>
  </si>
  <si>
    <t>16DES030ORGOWL</t>
  </si>
  <si>
    <t>16DES030PNKBRD</t>
  </si>
  <si>
    <t>16DES030PNKWBT</t>
  </si>
  <si>
    <t>16JNS030BLUPOC</t>
  </si>
  <si>
    <t>16JNS050BLUPOC</t>
  </si>
  <si>
    <t>16JNS075BLUPOC</t>
  </si>
  <si>
    <t>16SLV030SPRBLU</t>
  </si>
  <si>
    <t>16SLV030SPRGRN</t>
  </si>
  <si>
    <t>16SLV030SPRPNK</t>
  </si>
  <si>
    <t>16SLV050SPRBLU</t>
  </si>
  <si>
    <t>16SLV050SPRGRN</t>
  </si>
  <si>
    <t>16SLV050SPRPNK</t>
  </si>
  <si>
    <t>16SLV075SPRBLU</t>
  </si>
  <si>
    <t>16SLV075SPRGRN</t>
  </si>
  <si>
    <t>16SLV075SPRPNK</t>
  </si>
  <si>
    <t>16SPR030BLUILM</t>
  </si>
  <si>
    <t>16SPR030BLUKLD</t>
  </si>
  <si>
    <t>16SPR030BLUTRK</t>
  </si>
  <si>
    <t>16SPR030GRNOLR</t>
  </si>
  <si>
    <t>16SPR030PNKAMN</t>
  </si>
  <si>
    <t>16SPR050BLUILM</t>
  </si>
  <si>
    <t>16SPR050BLUKLD</t>
  </si>
  <si>
    <t>16SPR050BLUTRK</t>
  </si>
  <si>
    <t>16SPR050GRNOLR</t>
  </si>
  <si>
    <t>16SPR050PNKAMN</t>
  </si>
  <si>
    <t>16SPR075BLUILM</t>
  </si>
  <si>
    <t>16SPR075BLUKLD</t>
  </si>
  <si>
    <t>16SPR075BLUTRK</t>
  </si>
  <si>
    <t>16SPR075GRNOLR</t>
  </si>
  <si>
    <t>16SPR075PNKAMN</t>
  </si>
  <si>
    <t>Flaska Spiritual 0,3l Kaler Adali (Happiness)</t>
  </si>
  <si>
    <t>Flaska Spiritual 0,5l Kaler Adali (Happiness)</t>
  </si>
  <si>
    <t>Flaska Spiritual 0,75l Kaler Adali (Happiness)</t>
  </si>
  <si>
    <t>Flaska Spiritual 0,3l Amar Nat (Love)</t>
  </si>
  <si>
    <t>Flaska Spiritual 0,5l Amar Nat (Love)</t>
  </si>
  <si>
    <t>Flaska Spiritual 0,75l Amar Nat (Love)</t>
  </si>
  <si>
    <t>Flaska Spiritual 0,3l Olan Rei (Health)</t>
  </si>
  <si>
    <t>Flaska Spiritual 0,5l Olan Rei (Health)</t>
  </si>
  <si>
    <t>Flaska Spiritual 0,75l Olan Rei (Health)</t>
  </si>
  <si>
    <t>Flaska Spiritual 0,3l Tir Kairi (Success)</t>
  </si>
  <si>
    <t>Flaska Spiritual 0,5l Tir Kairi (Success)</t>
  </si>
  <si>
    <t>Flaska Spiritual 0,75l Tir Kairi (Success)</t>
  </si>
  <si>
    <t>Flaska Spiritual 0,3l Ilim Milei (Freedom)</t>
  </si>
  <si>
    <t>Flaska Spiritual 0,5l Ilim Milei (Freedom)</t>
  </si>
  <si>
    <t>Flaska Spiritual 0,75l Ilim Milei (Freedom)</t>
  </si>
  <si>
    <t>Flaska Jeans 0,3l w Pocket</t>
  </si>
  <si>
    <t>Flaska Jeans 0,5l w Pocket</t>
  </si>
  <si>
    <t>Flaska Neo Design 0,3l Tree Of Life</t>
  </si>
  <si>
    <t>Flaska Neo Desing 0,3l Birdy</t>
  </si>
  <si>
    <t>Flaska Neo Design 0,3l Owl On The Branch</t>
  </si>
  <si>
    <t>Flaska Neo Design 0,3l Dandelions</t>
  </si>
  <si>
    <t>Flaska Neo Design 0,3l Butterfly White MWS</t>
  </si>
  <si>
    <t>16SLV030JNSPOC</t>
  </si>
  <si>
    <t>16SLV050JNSPOC</t>
  </si>
  <si>
    <t>16SLV075JNSPOC</t>
  </si>
  <si>
    <t>Flaska Protective sleeve 0,3 Jeans w Pocket</t>
  </si>
  <si>
    <t>Flaska Protective sleeve 0,5 Jeans w Pocket</t>
  </si>
  <si>
    <t>Flaska Protective sleeve 0,75 Jeans w Pocket</t>
  </si>
  <si>
    <t>Flaska Protective sleeve 0,3 Spritual BLU</t>
  </si>
  <si>
    <t>Flaska Protective sleeve 0,3 Spritual GRN</t>
  </si>
  <si>
    <t>Flaska Protective sleeve 0,3 Spritual PNK</t>
  </si>
  <si>
    <t>Flaska Protective sleeve 0,5 Spritual BLU</t>
  </si>
  <si>
    <t>Flaska Protective sleeve 0,5 Spritual GRN</t>
  </si>
  <si>
    <t>Flaska Protective sleeve 0,5 Spritual PNK</t>
  </si>
  <si>
    <t>Flaska Protective sleeve 0,75 Spritual BLU</t>
  </si>
  <si>
    <t>Flaska Protective sleeve 0,75 Spritual GRN</t>
  </si>
  <si>
    <t>Flaska Protective sleeve 0,75 Spritual PNK</t>
  </si>
  <si>
    <t>Flaska Jeans 0,75l w Pocket</t>
  </si>
  <si>
    <t xml:space="preserve"> </t>
  </si>
  <si>
    <t>Welcome to Flaska Order form. Here are some information that will help you work with the file:</t>
  </si>
  <si>
    <t xml:space="preserve">     You can navigate between sheets simply by clicking on the name of the sheet</t>
  </si>
  <si>
    <t xml:space="preserve">    Please enter the quantity of the item you would like to order in the cell provided.</t>
  </si>
  <si>
    <t xml:space="preserve">    The cells that allow you to enter the quantity are highlighted in white and show a note of Ex Works price</t>
  </si>
  <si>
    <t xml:space="preserve">    of the speciffic item looking like this: </t>
  </si>
  <si>
    <t xml:space="preserve">     It provides you an overview of your order</t>
  </si>
  <si>
    <t xml:space="preserve">     EAN Code, Customs Tariff Number and Pricing.</t>
  </si>
  <si>
    <t xml:space="preserve">If you need any help with your ordering process don't hesitate to contact me: jure.gmajnar@flaska.si </t>
  </si>
  <si>
    <r>
      <t xml:space="preserve">2. You can place your order in the </t>
    </r>
    <r>
      <rPr>
        <b/>
        <sz val="11"/>
        <color theme="1"/>
        <rFont val="Calibri"/>
        <family val="2"/>
        <charset val="238"/>
        <scheme val="minor"/>
      </rPr>
      <t>"Orderform"</t>
    </r>
    <r>
      <rPr>
        <sz val="11"/>
        <color theme="1"/>
        <rFont val="Calibri"/>
        <family val="2"/>
        <scheme val="minor"/>
      </rPr>
      <t xml:space="preserve"> sheet. </t>
    </r>
  </si>
  <si>
    <r>
      <t xml:space="preserve">1. The file contains five sheets as in the picture bellow. You are currently in the </t>
    </r>
    <r>
      <rPr>
        <b/>
        <sz val="11"/>
        <color theme="1"/>
        <rFont val="Calibri"/>
        <family val="2"/>
        <charset val="238"/>
        <scheme val="minor"/>
      </rPr>
      <t>"Instructions"</t>
    </r>
    <r>
      <rPr>
        <sz val="11"/>
        <color theme="1"/>
        <rFont val="Calibri"/>
        <family val="2"/>
        <scheme val="minor"/>
      </rPr>
      <t xml:space="preserve"> sheet.</t>
    </r>
  </si>
  <si>
    <r>
      <t xml:space="preserve">3. The sheet </t>
    </r>
    <r>
      <rPr>
        <b/>
        <sz val="11"/>
        <color theme="1"/>
        <rFont val="Calibri"/>
        <family val="2"/>
        <charset val="238"/>
        <scheme val="minor"/>
      </rPr>
      <t>"Order Summary"</t>
    </r>
    <r>
      <rPr>
        <sz val="11"/>
        <color theme="1"/>
        <rFont val="Calibri"/>
        <family val="2"/>
        <scheme val="minor"/>
      </rPr>
      <t xml:space="preserve"> sums up the quantities and value of you order by size, collection, category…</t>
    </r>
  </si>
  <si>
    <r>
      <t xml:space="preserve">4. The sheet </t>
    </r>
    <r>
      <rPr>
        <b/>
        <sz val="11"/>
        <color theme="1"/>
        <rFont val="Calibri"/>
        <family val="2"/>
        <charset val="238"/>
        <scheme val="minor"/>
      </rPr>
      <t xml:space="preserve">"MSRP" </t>
    </r>
    <r>
      <rPr>
        <sz val="11"/>
        <color theme="1"/>
        <rFont val="Calibri"/>
        <family val="2"/>
        <scheme val="minor"/>
      </rPr>
      <t>contains Flaska Suggested Retail Prices and you Ex Works Prices.</t>
    </r>
  </si>
  <si>
    <r>
      <t xml:space="preserve">5. The sheet </t>
    </r>
    <r>
      <rPr>
        <b/>
        <sz val="11"/>
        <color theme="1"/>
        <rFont val="Calibri"/>
        <family val="2"/>
        <charset val="238"/>
        <scheme val="minor"/>
      </rPr>
      <t>"Data"</t>
    </r>
    <r>
      <rPr>
        <sz val="11"/>
        <color theme="1"/>
        <rFont val="Calibri"/>
        <family val="2"/>
        <scheme val="minor"/>
      </rPr>
      <t xml:space="preserve"> includes all the vital information for you database such as: Item Code, Item Name, </t>
    </r>
  </si>
  <si>
    <t>N/A</t>
  </si>
  <si>
    <t>16DES030PNKPRC</t>
  </si>
  <si>
    <t>16DES030BLUKNT</t>
  </si>
  <si>
    <t>Flaska Neo Design 0,3l Kids Princess</t>
  </si>
  <si>
    <t>Flaska Neo Design 0,3l Kids Knight</t>
  </si>
  <si>
    <t>Flaska Neo Design 0,3l Kids Frog</t>
  </si>
  <si>
    <t>16DES060GRNFRG</t>
  </si>
  <si>
    <t>3830053622846</t>
  </si>
  <si>
    <t>3830053622891</t>
  </si>
  <si>
    <t>3830053622860</t>
  </si>
  <si>
    <t>Flaska Spiritual Dreamcatcher</t>
  </si>
  <si>
    <t>16SPR050ORGDRC</t>
  </si>
  <si>
    <t>16SPR075ORGDRC</t>
  </si>
  <si>
    <t>Flaska Spiritual 0,5l Dreamcatcher</t>
  </si>
  <si>
    <t>Flaska Spiritual 0,75l Dreamcatcher</t>
  </si>
  <si>
    <t>16SPR030CRKFOL</t>
  </si>
  <si>
    <t>Flaska Spiritual 0,3l Flower of Life</t>
  </si>
  <si>
    <t>7011 90 43</t>
  </si>
  <si>
    <t>Flaska Eco</t>
  </si>
  <si>
    <t>16NAT050ECOFLC</t>
  </si>
  <si>
    <t xml:space="preserve">Flaska Natural 0,5l Eco </t>
  </si>
  <si>
    <t>New 2017</t>
  </si>
  <si>
    <t>Eco</t>
  </si>
  <si>
    <t>Flaska Neo Design Kids Princess</t>
  </si>
  <si>
    <t>Flaska Neo Design Kids Knight</t>
  </si>
  <si>
    <t>Flaska Neo Design Kids Frog</t>
  </si>
  <si>
    <t>Flaska Cork Authentic</t>
  </si>
  <si>
    <t>Flaska Cork The New Beginning</t>
  </si>
  <si>
    <t>Cork Authentic</t>
  </si>
  <si>
    <t>Cork The New Beginning</t>
  </si>
  <si>
    <t>16NAT030CRKAUT</t>
  </si>
  <si>
    <t>Flaska Natural 0,3l Authentic</t>
  </si>
  <si>
    <t>16NAT050CRKAUT</t>
  </si>
  <si>
    <t>Flaska Natural 0,5l Authentic</t>
  </si>
  <si>
    <t>16NAT075CRKAUT</t>
  </si>
  <si>
    <t>Flaska Natural 0,75l Authentic</t>
  </si>
  <si>
    <t>16NAT030CRKTNB</t>
  </si>
  <si>
    <t>Flaska Natural 0,3l The New Beginning</t>
  </si>
  <si>
    <t>16NAT050CRKTNB</t>
  </si>
  <si>
    <t>Flaska Natural 0,5l The New Beginning</t>
  </si>
  <si>
    <t>16NAT075CRKTNB</t>
  </si>
  <si>
    <t>Flaska Natural 0,75l The New Beginning</t>
  </si>
  <si>
    <t>16DES030GRNLOT</t>
  </si>
  <si>
    <t>Flaska Neo Design 0,3l Lotus</t>
  </si>
  <si>
    <t>WSV</t>
  </si>
  <si>
    <t>Princess</t>
  </si>
  <si>
    <t>Knight</t>
  </si>
  <si>
    <t>Frog</t>
  </si>
  <si>
    <t>WSP</t>
  </si>
  <si>
    <t>WS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</si>
</sst>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€&quot;;[Red]\-#,##0\ &quot;€&quot;"/>
    <numFmt numFmtId="8" formatCode="#,##0.00\ &quot;€&quot;;[Red]\-#,##0.00\ &quot;€&quot;"/>
    <numFmt numFmtId="164" formatCode="#,##0.00\ &quot;€&quot;"/>
    <numFmt numFmtId="165" formatCode="#,##0.00\ _€"/>
    <numFmt numFmtId="166" formatCode="#,##0\ _€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2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b/>
      <i/>
      <sz val="11"/>
      <color indexed="8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theme="3" tint="0.59999389629810485"/>
      <name val="Calibri"/>
      <family val="2"/>
      <charset val="238"/>
      <scheme val="minor"/>
    </font>
    <font>
      <i/>
      <sz val="8"/>
      <name val="Calibri"/>
      <family val="2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38">
    <xf numFmtId="0" fontId="0" fillId="0" borderId="0" xfId="0"/>
    <xf numFmtId="0" fontId="21" fillId="3" borderId="3" xfId="0" applyFont="1" applyFill="1" applyBorder="1" applyAlignment="1">
      <alignment horizontal="left"/>
    </xf>
    <xf numFmtId="0" fontId="16" fillId="3" borderId="6" xfId="0" applyFont="1" applyFill="1" applyBorder="1"/>
    <xf numFmtId="0" fontId="16" fillId="3" borderId="6" xfId="0" applyFont="1" applyFill="1" applyBorder="1" applyAlignment="1">
      <alignment horizontal="center"/>
    </xf>
    <xf numFmtId="0" fontId="22" fillId="2" borderId="7" xfId="0" applyFont="1" applyFill="1" applyBorder="1"/>
    <xf numFmtId="0" fontId="16" fillId="2" borderId="0" xfId="0" applyFont="1" applyFill="1" applyBorder="1"/>
    <xf numFmtId="0" fontId="16" fillId="2" borderId="0" xfId="0" applyFont="1" applyFill="1" applyBorder="1" applyAlignment="1">
      <alignment horizontal="center"/>
    </xf>
    <xf numFmtId="0" fontId="22" fillId="2" borderId="0" xfId="0" applyFont="1" applyFill="1" applyBorder="1"/>
    <xf numFmtId="0" fontId="22" fillId="3" borderId="7" xfId="0" applyFont="1" applyFill="1" applyBorder="1"/>
    <xf numFmtId="0" fontId="16" fillId="3" borderId="0" xfId="0" applyFont="1" applyFill="1" applyBorder="1"/>
    <xf numFmtId="0" fontId="16" fillId="3" borderId="0" xfId="0" applyFont="1" applyFill="1" applyBorder="1" applyAlignment="1">
      <alignment horizontal="center"/>
    </xf>
    <xf numFmtId="0" fontId="22" fillId="3" borderId="9" xfId="0" applyFont="1" applyFill="1" applyBorder="1"/>
    <xf numFmtId="0" fontId="11" fillId="2" borderId="4" xfId="0" applyFont="1" applyFill="1" applyBorder="1"/>
    <xf numFmtId="0" fontId="10" fillId="2" borderId="4" xfId="0" applyFont="1" applyFill="1" applyBorder="1" applyAlignment="1">
      <alignment horizontal="center"/>
    </xf>
    <xf numFmtId="0" fontId="20" fillId="2" borderId="11" xfId="0" applyFont="1" applyFill="1" applyBorder="1"/>
    <xf numFmtId="0" fontId="20" fillId="2" borderId="12" xfId="0" applyFont="1" applyFill="1" applyBorder="1"/>
    <xf numFmtId="0" fontId="20" fillId="2" borderId="12" xfId="0" applyFont="1" applyFill="1" applyBorder="1" applyAlignment="1">
      <alignment horizontal="center"/>
    </xf>
    <xf numFmtId="0" fontId="22" fillId="3" borderId="3" xfId="0" applyFont="1" applyFill="1" applyBorder="1"/>
    <xf numFmtId="0" fontId="16" fillId="3" borderId="4" xfId="0" applyFont="1" applyFill="1" applyBorder="1"/>
    <xf numFmtId="0" fontId="16" fillId="3" borderId="4" xfId="0" applyFont="1" applyFill="1" applyBorder="1" applyAlignment="1">
      <alignment horizontal="center"/>
    </xf>
    <xf numFmtId="0" fontId="16" fillId="2" borderId="7" xfId="0" applyFont="1" applyFill="1" applyBorder="1"/>
    <xf numFmtId="0" fontId="0" fillId="2" borderId="4" xfId="0" applyFill="1" applyBorder="1"/>
    <xf numFmtId="0" fontId="0" fillId="2" borderId="9" xfId="0" applyFill="1" applyBorder="1"/>
    <xf numFmtId="0" fontId="0" fillId="2" borderId="6" xfId="0" applyFill="1" applyBorder="1"/>
    <xf numFmtId="0" fontId="21" fillId="2" borderId="3" xfId="0" applyFont="1" applyFill="1" applyBorder="1"/>
    <xf numFmtId="165" fontId="16" fillId="2" borderId="0" xfId="0" applyNumberFormat="1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165" fontId="16" fillId="0" borderId="0" xfId="0" applyNumberFormat="1" applyFont="1" applyBorder="1" applyAlignment="1" applyProtection="1">
      <alignment horizontal="center"/>
      <protection locked="0"/>
    </xf>
    <xf numFmtId="165" fontId="9" fillId="0" borderId="0" xfId="0" applyNumberFormat="1" applyFont="1" applyBorder="1" applyAlignment="1" applyProtection="1">
      <alignment horizontal="center"/>
      <protection locked="0"/>
    </xf>
    <xf numFmtId="165" fontId="16" fillId="3" borderId="0" xfId="0" applyNumberFormat="1" applyFont="1" applyFill="1" applyAlignment="1" applyProtection="1">
      <alignment horizontal="center"/>
      <protection locked="0"/>
    </xf>
    <xf numFmtId="165" fontId="8" fillId="0" borderId="0" xfId="0" applyNumberFormat="1" applyFont="1" applyFill="1" applyBorder="1" applyAlignment="1" applyProtection="1">
      <alignment horizontal="center"/>
      <protection locked="0"/>
    </xf>
    <xf numFmtId="165" fontId="18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6" fillId="3" borderId="0" xfId="0" applyFont="1" applyFill="1" applyAlignment="1" applyProtection="1">
      <alignment horizontal="center"/>
      <protection locked="0"/>
    </xf>
    <xf numFmtId="165" fontId="10" fillId="0" borderId="0" xfId="0" applyNumberFormat="1" applyFont="1" applyAlignment="1" applyProtection="1">
      <alignment horizontal="center"/>
      <protection locked="0"/>
    </xf>
    <xf numFmtId="0" fontId="20" fillId="2" borderId="0" xfId="0" applyFont="1" applyFill="1" applyProtection="1"/>
    <xf numFmtId="0" fontId="16" fillId="2" borderId="0" xfId="0" applyFont="1" applyFill="1" applyAlignment="1" applyProtection="1">
      <alignment horizontal="center"/>
    </xf>
    <xf numFmtId="0" fontId="18" fillId="3" borderId="0" xfId="0" applyFont="1" applyFill="1" applyBorder="1" applyAlignment="1" applyProtection="1"/>
    <xf numFmtId="164" fontId="18" fillId="3" borderId="0" xfId="0" applyNumberFormat="1" applyFont="1" applyFill="1" applyBorder="1" applyAlignment="1" applyProtection="1">
      <alignment horizontal="center"/>
    </xf>
    <xf numFmtId="0" fontId="11" fillId="0" borderId="0" xfId="0" applyFont="1" applyProtection="1"/>
    <xf numFmtId="164" fontId="16" fillId="0" borderId="0" xfId="0" applyNumberFormat="1" applyFont="1" applyBorder="1" applyAlignment="1" applyProtection="1">
      <alignment horizontal="center"/>
    </xf>
    <xf numFmtId="0" fontId="16" fillId="0" borderId="0" xfId="0" applyFont="1" applyFill="1" applyBorder="1" applyAlignment="1" applyProtection="1"/>
    <xf numFmtId="164" fontId="9" fillId="0" borderId="0" xfId="0" applyNumberFormat="1" applyFont="1" applyBorder="1" applyAlignment="1" applyProtection="1">
      <alignment horizontal="center"/>
    </xf>
    <xf numFmtId="0" fontId="20" fillId="3" borderId="0" xfId="0" applyFont="1" applyFill="1" applyProtection="1"/>
    <xf numFmtId="0" fontId="16" fillId="3" borderId="0" xfId="0" applyFont="1" applyFill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/>
    <xf numFmtId="164" fontId="18" fillId="0" borderId="0" xfId="0" applyNumberFormat="1" applyFont="1" applyFill="1" applyBorder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9" fillId="3" borderId="0" xfId="0" applyFont="1" applyFill="1" applyAlignment="1" applyProtection="1">
      <alignment horizontal="center"/>
    </xf>
    <xf numFmtId="164" fontId="7" fillId="0" borderId="0" xfId="0" applyNumberFormat="1" applyFont="1" applyBorder="1" applyAlignment="1" applyProtection="1">
      <alignment horizontal="center"/>
    </xf>
    <xf numFmtId="0" fontId="8" fillId="3" borderId="0" xfId="0" applyFont="1" applyFill="1" applyAlignment="1" applyProtection="1">
      <alignment horizontal="center"/>
    </xf>
    <xf numFmtId="0" fontId="8" fillId="0" borderId="0" xfId="0" applyFont="1" applyBorder="1" applyAlignment="1" applyProtection="1">
      <alignment horizontal="center"/>
    </xf>
    <xf numFmtId="164" fontId="23" fillId="2" borderId="0" xfId="0" applyNumberFormat="1" applyFont="1" applyFill="1" applyBorder="1" applyAlignment="1" applyProtection="1">
      <alignment horizontal="center"/>
    </xf>
    <xf numFmtId="0" fontId="13" fillId="0" borderId="0" xfId="0" applyFont="1" applyAlignment="1" applyProtection="1">
      <alignment horizontal="center"/>
    </xf>
    <xf numFmtId="165" fontId="20" fillId="2" borderId="12" xfId="0" applyNumberFormat="1" applyFont="1" applyFill="1" applyBorder="1" applyAlignment="1" applyProtection="1">
      <alignment horizontal="center"/>
      <protection hidden="1"/>
    </xf>
    <xf numFmtId="0" fontId="21" fillId="2" borderId="13" xfId="0" applyFont="1" applyFill="1" applyBorder="1" applyAlignment="1" applyProtection="1">
      <alignment horizontal="center"/>
      <protection hidden="1"/>
    </xf>
    <xf numFmtId="164" fontId="9" fillId="3" borderId="8" xfId="0" applyNumberFormat="1" applyFont="1" applyFill="1" applyBorder="1" applyAlignment="1" applyProtection="1">
      <alignment horizontal="center"/>
      <protection hidden="1"/>
    </xf>
    <xf numFmtId="164" fontId="16" fillId="2" borderId="5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164" fontId="16" fillId="2" borderId="8" xfId="0" applyNumberFormat="1" applyFont="1" applyFill="1" applyBorder="1" applyAlignment="1" applyProtection="1">
      <alignment horizontal="center"/>
      <protection hidden="1"/>
    </xf>
    <xf numFmtId="165" fontId="16" fillId="2" borderId="5" xfId="0" applyNumberFormat="1" applyFont="1" applyFill="1" applyBorder="1" applyAlignment="1" applyProtection="1">
      <alignment horizontal="center"/>
      <protection hidden="1"/>
    </xf>
    <xf numFmtId="0" fontId="0" fillId="2" borderId="8" xfId="0" applyFill="1" applyBorder="1" applyAlignment="1" applyProtection="1">
      <alignment horizontal="center"/>
      <protection hidden="1"/>
    </xf>
    <xf numFmtId="164" fontId="9" fillId="2" borderId="8" xfId="0" applyNumberFormat="1" applyFont="1" applyFill="1" applyBorder="1" applyAlignment="1" applyProtection="1">
      <alignment horizontal="center"/>
      <protection hidden="1"/>
    </xf>
    <xf numFmtId="164" fontId="8" fillId="2" borderId="8" xfId="0" applyNumberFormat="1" applyFont="1" applyFill="1" applyBorder="1" applyAlignment="1" applyProtection="1">
      <alignment horizontal="center"/>
      <protection hidden="1"/>
    </xf>
    <xf numFmtId="164" fontId="8" fillId="2" borderId="5" xfId="0" applyNumberFormat="1" applyFont="1" applyFill="1" applyBorder="1" applyAlignment="1" applyProtection="1">
      <alignment horizontal="center"/>
      <protection hidden="1"/>
    </xf>
    <xf numFmtId="165" fontId="20" fillId="2" borderId="13" xfId="0" applyNumberFormat="1" applyFont="1" applyFill="1" applyBorder="1" applyAlignment="1" applyProtection="1">
      <alignment horizontal="center"/>
      <protection hidden="1"/>
    </xf>
    <xf numFmtId="166" fontId="16" fillId="2" borderId="8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166" fontId="0" fillId="2" borderId="10" xfId="0" applyNumberFormat="1" applyFill="1" applyBorder="1" applyAlignment="1" applyProtection="1">
      <alignment horizontal="center"/>
      <protection hidden="1"/>
    </xf>
    <xf numFmtId="4" fontId="0" fillId="0" borderId="0" xfId="0" applyNumberFormat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65" fontId="18" fillId="0" borderId="0" xfId="0" applyNumberFormat="1" applyFont="1" applyFill="1" applyBorder="1" applyAlignment="1" applyProtection="1">
      <alignment horizontal="center"/>
    </xf>
    <xf numFmtId="165" fontId="16" fillId="2" borderId="0" xfId="0" applyNumberFormat="1" applyFont="1" applyFill="1" applyAlignment="1" applyProtection="1">
      <alignment horizontal="center"/>
    </xf>
    <xf numFmtId="0" fontId="9" fillId="3" borderId="14" xfId="0" applyFont="1" applyFill="1" applyBorder="1" applyAlignment="1" applyProtection="1">
      <alignment horizontal="center"/>
    </xf>
    <xf numFmtId="0" fontId="27" fillId="0" borderId="0" xfId="0" applyFont="1" applyAlignment="1">
      <alignment vertical="center"/>
    </xf>
    <xf numFmtId="0" fontId="25" fillId="4" borderId="1" xfId="0" applyFont="1" applyFill="1" applyBorder="1" applyAlignment="1" applyProtection="1"/>
    <xf numFmtId="0" fontId="19" fillId="0" borderId="0" xfId="0" applyFont="1" applyFill="1" applyBorder="1" applyProtection="1"/>
    <xf numFmtId="164" fontId="0" fillId="0" borderId="0" xfId="0" applyNumberFormat="1" applyProtection="1">
      <protection locked="0"/>
    </xf>
    <xf numFmtId="0" fontId="21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10" fillId="0" borderId="0" xfId="0" applyFont="1" applyFill="1" applyBorder="1" applyAlignment="1">
      <alignment horizontal="center"/>
    </xf>
    <xf numFmtId="165" fontId="16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ill="1"/>
    <xf numFmtId="0" fontId="15" fillId="0" borderId="0" xfId="0" applyFont="1"/>
    <xf numFmtId="0" fontId="0" fillId="0" borderId="0" xfId="0" applyFill="1" applyBorder="1" applyAlignment="1" applyProtection="1">
      <alignment horizontal="left"/>
      <protection hidden="1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Fill="1" applyBorder="1" applyProtection="1"/>
    <xf numFmtId="164" fontId="5" fillId="0" borderId="0" xfId="0" applyNumberFormat="1" applyFont="1" applyFill="1" applyBorder="1" applyAlignment="1" applyProtection="1">
      <alignment horizontal="center"/>
    </xf>
    <xf numFmtId="0" fontId="0" fillId="0" borderId="0" xfId="0" applyBorder="1"/>
    <xf numFmtId="0" fontId="0" fillId="0" borderId="0" xfId="0" applyAlignment="1">
      <alignment horizontal="left"/>
    </xf>
    <xf numFmtId="8" fontId="0" fillId="0" borderId="0" xfId="0" applyNumberFormat="1" applyAlignment="1">
      <alignment horizontal="center"/>
    </xf>
    <xf numFmtId="0" fontId="18" fillId="0" borderId="0" xfId="0" applyFont="1" applyFill="1" applyProtection="1">
      <protection locked="0"/>
    </xf>
    <xf numFmtId="0" fontId="29" fillId="0" borderId="0" xfId="0" applyFont="1"/>
    <xf numFmtId="0" fontId="30" fillId="0" borderId="0" xfId="0" applyFont="1"/>
    <xf numFmtId="0" fontId="17" fillId="5" borderId="1" xfId="0" applyFont="1" applyFill="1" applyBorder="1" applyAlignment="1" applyProtection="1">
      <alignment horizontal="center"/>
    </xf>
    <xf numFmtId="0" fontId="16" fillId="5" borderId="1" xfId="0" applyFont="1" applyFill="1" applyBorder="1" applyAlignment="1" applyProtection="1"/>
    <xf numFmtId="164" fontId="32" fillId="5" borderId="1" xfId="0" applyNumberFormat="1" applyFont="1" applyFill="1" applyBorder="1" applyAlignment="1" applyProtection="1">
      <alignment horizontal="center"/>
    </xf>
    <xf numFmtId="0" fontId="16" fillId="5" borderId="2" xfId="0" applyFont="1" applyFill="1" applyBorder="1" applyAlignment="1" applyProtection="1"/>
    <xf numFmtId="164" fontId="32" fillId="5" borderId="2" xfId="0" applyNumberFormat="1" applyFont="1" applyFill="1" applyBorder="1" applyAlignment="1" applyProtection="1">
      <alignment horizontal="center"/>
    </xf>
    <xf numFmtId="165" fontId="17" fillId="5" borderId="1" xfId="0" applyNumberFormat="1" applyFont="1" applyFill="1" applyBorder="1" applyAlignment="1" applyProtection="1">
      <alignment horizontal="center"/>
      <protection locked="0"/>
    </xf>
    <xf numFmtId="0" fontId="15" fillId="5" borderId="1" xfId="0" applyFont="1" applyFill="1" applyBorder="1" applyAlignment="1" applyProtection="1">
      <alignment horizontal="center"/>
    </xf>
    <xf numFmtId="0" fontId="0" fillId="5" borderId="1" xfId="0" applyFill="1" applyBorder="1"/>
    <xf numFmtId="8" fontId="0" fillId="5" borderId="1" xfId="0" applyNumberFormat="1" applyFill="1" applyBorder="1" applyAlignment="1">
      <alignment horizontal="center"/>
    </xf>
    <xf numFmtId="0" fontId="0" fillId="5" borderId="2" xfId="0" applyFill="1" applyBorder="1"/>
    <xf numFmtId="164" fontId="16" fillId="5" borderId="2" xfId="0" applyNumberFormat="1" applyFont="1" applyFill="1" applyBorder="1" applyAlignment="1" applyProtection="1">
      <alignment horizontal="center"/>
    </xf>
    <xf numFmtId="0" fontId="27" fillId="5" borderId="1" xfId="0" applyFont="1" applyFill="1" applyBorder="1" applyAlignment="1">
      <alignment vertical="center"/>
    </xf>
    <xf numFmtId="0" fontId="17" fillId="5" borderId="1" xfId="0" applyFont="1" applyFill="1" applyBorder="1" applyProtection="1"/>
    <xf numFmtId="0" fontId="19" fillId="5" borderId="2" xfId="0" applyFont="1" applyFill="1" applyBorder="1" applyProtection="1"/>
    <xf numFmtId="164" fontId="19" fillId="5" borderId="2" xfId="0" applyNumberFormat="1" applyFont="1" applyFill="1" applyBorder="1" applyAlignment="1" applyProtection="1">
      <alignment horizontal="center"/>
    </xf>
    <xf numFmtId="0" fontId="17" fillId="5" borderId="16" xfId="0" applyFont="1" applyFill="1" applyBorder="1" applyAlignment="1" applyProtection="1">
      <alignment horizontal="left"/>
    </xf>
    <xf numFmtId="164" fontId="8" fillId="5" borderId="1" xfId="0" applyNumberFormat="1" applyFont="1" applyFill="1" applyBorder="1" applyAlignment="1" applyProtection="1">
      <alignment horizontal="center"/>
    </xf>
    <xf numFmtId="164" fontId="24" fillId="4" borderId="1" xfId="0" applyNumberFormat="1" applyFont="1" applyFill="1" applyBorder="1" applyAlignment="1" applyProtection="1">
      <alignment horizontal="center"/>
    </xf>
    <xf numFmtId="0" fontId="19" fillId="5" borderId="1" xfId="0" applyFont="1" applyFill="1" applyBorder="1" applyProtection="1"/>
    <xf numFmtId="164" fontId="19" fillId="5" borderId="1" xfId="0" applyNumberFormat="1" applyFont="1" applyFill="1" applyBorder="1" applyAlignment="1" applyProtection="1">
      <alignment horizontal="center"/>
    </xf>
    <xf numFmtId="0" fontId="19" fillId="5" borderId="15" xfId="0" applyFont="1" applyFill="1" applyBorder="1" applyProtection="1"/>
    <xf numFmtId="164" fontId="19" fillId="5" borderId="15" xfId="0" applyNumberFormat="1" applyFont="1" applyFill="1" applyBorder="1" applyAlignment="1" applyProtection="1">
      <alignment horizontal="center"/>
    </xf>
    <xf numFmtId="0" fontId="18" fillId="5" borderId="1" xfId="0" applyFont="1" applyFill="1" applyBorder="1" applyAlignment="1" applyProtection="1"/>
    <xf numFmtId="0" fontId="26" fillId="4" borderId="1" xfId="0" applyFont="1" applyFill="1" applyBorder="1" applyAlignment="1" applyProtection="1"/>
    <xf numFmtId="0" fontId="28" fillId="4" borderId="1" xfId="0" applyFont="1" applyFill="1" applyBorder="1" applyAlignment="1" applyProtection="1">
      <alignment vertical="center"/>
    </xf>
    <xf numFmtId="6" fontId="0" fillId="5" borderId="1" xfId="0" applyNumberFormat="1" applyFill="1" applyBorder="1" applyAlignment="1">
      <alignment horizontal="center"/>
    </xf>
    <xf numFmtId="1" fontId="0" fillId="6" borderId="2" xfId="0" applyNumberFormat="1" applyFill="1" applyBorder="1" applyAlignment="1" applyProtection="1">
      <alignment horizontal="center"/>
      <protection locked="0"/>
    </xf>
    <xf numFmtId="1" fontId="18" fillId="5" borderId="1" xfId="0" applyNumberFormat="1" applyFont="1" applyFill="1" applyBorder="1" applyAlignment="1" applyProtection="1">
      <alignment horizontal="center"/>
    </xf>
    <xf numFmtId="1" fontId="18" fillId="5" borderId="1" xfId="0" applyNumberFormat="1" applyFont="1" applyFill="1" applyBorder="1" applyAlignment="1" applyProtection="1">
      <alignment horizontal="center"/>
      <protection locked="0"/>
    </xf>
    <xf numFmtId="1" fontId="26" fillId="4" borderId="1" xfId="0" applyNumberFormat="1" applyFont="1" applyFill="1" applyBorder="1" applyAlignment="1" applyProtection="1">
      <alignment horizontal="center"/>
    </xf>
    <xf numFmtId="1" fontId="0" fillId="6" borderId="1" xfId="0" applyNumberFormat="1" applyFill="1" applyBorder="1" applyAlignment="1" applyProtection="1">
      <alignment horizontal="center"/>
      <protection locked="0"/>
    </xf>
    <xf numFmtId="1" fontId="24" fillId="4" borderId="1" xfId="0" applyNumberFormat="1" applyFont="1" applyFill="1" applyBorder="1" applyAlignment="1" applyProtection="1">
      <alignment horizontal="center"/>
    </xf>
    <xf numFmtId="3" fontId="16" fillId="5" borderId="1" xfId="0" applyNumberFormat="1" applyFont="1" applyFill="1" applyBorder="1" applyAlignment="1" applyProtection="1">
      <alignment horizontal="center"/>
    </xf>
    <xf numFmtId="3" fontId="16" fillId="5" borderId="15" xfId="0" applyNumberFormat="1" applyFont="1" applyFill="1" applyBorder="1" applyAlignment="1" applyProtection="1">
      <alignment horizontal="center"/>
    </xf>
    <xf numFmtId="3" fontId="16" fillId="5" borderId="2" xfId="0" applyNumberFormat="1" applyFont="1" applyFill="1" applyBorder="1" applyAlignment="1" applyProtection="1">
      <alignment horizontal="center"/>
    </xf>
    <xf numFmtId="3" fontId="18" fillId="5" borderId="1" xfId="0" applyNumberFormat="1" applyFont="1" applyFill="1" applyBorder="1" applyAlignment="1" applyProtection="1">
      <alignment horizontal="center"/>
    </xf>
    <xf numFmtId="3" fontId="26" fillId="4" borderId="1" xfId="0" applyNumberFormat="1" applyFont="1" applyFill="1" applyBorder="1" applyAlignment="1" applyProtection="1">
      <alignment horizontal="center"/>
    </xf>
    <xf numFmtId="3" fontId="24" fillId="4" borderId="1" xfId="0" applyNumberFormat="1" applyFont="1" applyFill="1" applyBorder="1" applyAlignment="1" applyProtection="1">
      <alignment horizontal="center"/>
    </xf>
    <xf numFmtId="3" fontId="19" fillId="5" borderId="1" xfId="0" applyNumberFormat="1" applyFont="1" applyFill="1" applyBorder="1" applyAlignment="1" applyProtection="1">
      <alignment horizontal="center"/>
    </xf>
    <xf numFmtId="3" fontId="19" fillId="5" borderId="2" xfId="0" applyNumberFormat="1" applyFont="1" applyFill="1" applyBorder="1" applyAlignment="1" applyProtection="1">
      <alignment horizontal="center"/>
    </xf>
    <xf numFmtId="3" fontId="18" fillId="3" borderId="0" xfId="0" applyNumberFormat="1" applyFont="1" applyFill="1" applyBorder="1" applyAlignment="1" applyProtection="1">
      <alignment horizontal="center"/>
    </xf>
    <xf numFmtId="38" fontId="0" fillId="0" borderId="1" xfId="0" applyNumberFormat="1" applyBorder="1" applyAlignment="1" applyProtection="1">
      <alignment horizontal="center"/>
      <protection locked="0"/>
    </xf>
    <xf numFmtId="38" fontId="0" fillId="0" borderId="2" xfId="0" applyNumberFormat="1" applyBorder="1" applyAlignment="1" applyProtection="1">
      <alignment horizontal="center"/>
      <protection locked="0"/>
    </xf>
    <xf numFmtId="0" fontId="18" fillId="6" borderId="0" xfId="0" applyFont="1" applyFill="1" applyBorder="1" applyAlignment="1" applyProtection="1"/>
    <xf numFmtId="164" fontId="18" fillId="6" borderId="0" xfId="0" applyNumberFormat="1" applyFont="1" applyFill="1" applyBorder="1" applyAlignment="1" applyProtection="1">
      <alignment horizontal="center"/>
    </xf>
    <xf numFmtId="3" fontId="18" fillId="6" borderId="0" xfId="0" applyNumberFormat="1" applyFont="1" applyFill="1" applyBorder="1" applyAlignment="1" applyProtection="1">
      <alignment horizontal="center"/>
    </xf>
    <xf numFmtId="0" fontId="0" fillId="6" borderId="0" xfId="0" applyFill="1" applyProtection="1">
      <protection locked="0"/>
    </xf>
    <xf numFmtId="164" fontId="16" fillId="3" borderId="8" xfId="0" applyNumberFormat="1" applyFont="1" applyFill="1" applyBorder="1" applyAlignment="1" applyProtection="1">
      <alignment horizontal="center"/>
      <protection hidden="1"/>
    </xf>
    <xf numFmtId="164" fontId="16" fillId="3" borderId="10" xfId="0" applyNumberFormat="1" applyFont="1" applyFill="1" applyBorder="1" applyAlignment="1" applyProtection="1">
      <alignment horizontal="center"/>
      <protection hidden="1"/>
    </xf>
    <xf numFmtId="2" fontId="16" fillId="2" borderId="8" xfId="0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Border="1"/>
    <xf numFmtId="0" fontId="20" fillId="2" borderId="0" xfId="0" applyFont="1" applyFill="1" applyBorder="1" applyAlignment="1">
      <alignment horizontal="center"/>
    </xf>
    <xf numFmtId="2" fontId="4" fillId="2" borderId="8" xfId="0" applyNumberFormat="1" applyFont="1" applyFill="1" applyBorder="1" applyAlignment="1" applyProtection="1">
      <alignment horizontal="center"/>
      <protection hidden="1"/>
    </xf>
    <xf numFmtId="2" fontId="16" fillId="2" borderId="10" xfId="0" applyNumberFormat="1" applyFont="1" applyFill="1" applyBorder="1" applyAlignment="1" applyProtection="1">
      <alignment horizontal="center"/>
      <protection hidden="1"/>
    </xf>
    <xf numFmtId="1" fontId="16" fillId="2" borderId="0" xfId="0" applyNumberFormat="1" applyFont="1" applyFill="1" applyBorder="1" applyAlignment="1" applyProtection="1">
      <alignment horizontal="center"/>
      <protection hidden="1"/>
    </xf>
    <xf numFmtId="1" fontId="16" fillId="3" borderId="0" xfId="0" applyNumberFormat="1" applyFont="1" applyFill="1" applyBorder="1" applyAlignment="1" applyProtection="1">
      <alignment horizontal="center"/>
      <protection hidden="1"/>
    </xf>
    <xf numFmtId="1" fontId="16" fillId="3" borderId="6" xfId="0" applyNumberFormat="1" applyFont="1" applyFill="1" applyBorder="1" applyAlignment="1" applyProtection="1">
      <alignment horizontal="center"/>
      <protection hidden="1"/>
    </xf>
    <xf numFmtId="1" fontId="16" fillId="2" borderId="4" xfId="0" applyNumberFormat="1" applyFont="1" applyFill="1" applyBorder="1" applyAlignment="1" applyProtection="1">
      <alignment horizontal="center"/>
      <protection hidden="1"/>
    </xf>
    <xf numFmtId="3" fontId="16" fillId="2" borderId="8" xfId="0" applyNumberFormat="1" applyFont="1" applyFill="1" applyBorder="1" applyAlignment="1" applyProtection="1">
      <alignment horizontal="center"/>
      <protection hidden="1"/>
    </xf>
    <xf numFmtId="3" fontId="16" fillId="3" borderId="5" xfId="0" applyNumberFormat="1" applyFont="1" applyFill="1" applyBorder="1" applyAlignment="1" applyProtection="1">
      <alignment horizontal="center"/>
      <protection hidden="1"/>
    </xf>
    <xf numFmtId="3" fontId="16" fillId="2" borderId="0" xfId="0" applyNumberFormat="1" applyFont="1" applyFill="1" applyBorder="1" applyAlignment="1" applyProtection="1">
      <alignment horizontal="center"/>
      <protection hidden="1"/>
    </xf>
    <xf numFmtId="3" fontId="16" fillId="3" borderId="0" xfId="0" applyNumberFormat="1" applyFont="1" applyFill="1" applyBorder="1" applyAlignment="1" applyProtection="1">
      <alignment horizontal="center"/>
      <protection hidden="1"/>
    </xf>
    <xf numFmtId="3" fontId="16" fillId="3" borderId="6" xfId="0" applyNumberFormat="1" applyFont="1" applyFill="1" applyBorder="1" applyAlignment="1" applyProtection="1">
      <alignment horizontal="center"/>
      <protection hidden="1"/>
    </xf>
    <xf numFmtId="3" fontId="16" fillId="2" borderId="4" xfId="0" applyNumberFormat="1" applyFont="1" applyFill="1" applyBorder="1" applyAlignment="1" applyProtection="1">
      <alignment horizontal="center"/>
      <protection hidden="1"/>
    </xf>
    <xf numFmtId="3" fontId="16" fillId="3" borderId="4" xfId="0" applyNumberFormat="1" applyFont="1" applyFill="1" applyBorder="1" applyAlignment="1" applyProtection="1">
      <alignment horizontal="center"/>
      <protection hidden="1"/>
    </xf>
    <xf numFmtId="0" fontId="17" fillId="5" borderId="16" xfId="0" applyFont="1" applyFill="1" applyBorder="1" applyProtection="1"/>
    <xf numFmtId="0" fontId="16" fillId="5" borderId="16" xfId="0" applyFont="1" applyFill="1" applyBorder="1" applyAlignment="1" applyProtection="1"/>
    <xf numFmtId="0" fontId="0" fillId="5" borderId="16" xfId="0" applyFill="1" applyBorder="1"/>
    <xf numFmtId="0" fontId="27" fillId="5" borderId="16" xfId="0" applyFont="1" applyFill="1" applyBorder="1" applyAlignment="1">
      <alignment vertical="center"/>
    </xf>
    <xf numFmtId="0" fontId="19" fillId="5" borderId="16" xfId="0" applyFont="1" applyFill="1" applyBorder="1" applyProtection="1"/>
    <xf numFmtId="0" fontId="17" fillId="5" borderId="16" xfId="0" applyFont="1" applyFill="1" applyBorder="1" applyProtection="1">
      <protection locked="0"/>
    </xf>
    <xf numFmtId="0" fontId="19" fillId="5" borderId="18" xfId="0" applyFont="1" applyFill="1" applyBorder="1" applyProtection="1"/>
    <xf numFmtId="8" fontId="0" fillId="5" borderId="2" xfId="0" applyNumberFormat="1" applyFill="1" applyBorder="1" applyAlignment="1">
      <alignment horizontal="center"/>
    </xf>
    <xf numFmtId="0" fontId="19" fillId="0" borderId="0" xfId="0" applyFont="1" applyFill="1" applyAlignment="1">
      <alignment horizontal="left"/>
    </xf>
    <xf numFmtId="0" fontId="19" fillId="0" borderId="0" xfId="0" applyFont="1" applyFill="1"/>
    <xf numFmtId="164" fontId="19" fillId="0" borderId="0" xfId="0" applyNumberFormat="1" applyFont="1" applyFill="1" applyAlignment="1">
      <alignment horizontal="center"/>
    </xf>
    <xf numFmtId="0" fontId="33" fillId="0" borderId="0" xfId="0" applyFont="1" applyFill="1"/>
    <xf numFmtId="164" fontId="19" fillId="0" borderId="0" xfId="0" applyNumberFormat="1" applyFont="1" applyFill="1" applyBorder="1" applyAlignment="1" applyProtection="1">
      <alignment horizontal="left"/>
      <protection hidden="1"/>
    </xf>
    <xf numFmtId="164" fontId="0" fillId="0" borderId="0" xfId="0" applyNumberFormat="1" applyFill="1" applyAlignment="1">
      <alignment horizontal="center"/>
    </xf>
    <xf numFmtId="0" fontId="30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Border="1"/>
    <xf numFmtId="0" fontId="27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left"/>
    </xf>
    <xf numFmtId="8" fontId="0" fillId="0" borderId="0" xfId="0" applyNumberFormat="1" applyFill="1" applyAlignment="1">
      <alignment horizontal="center"/>
    </xf>
    <xf numFmtId="0" fontId="31" fillId="0" borderId="0" xfId="0" applyFont="1" applyFill="1" applyAlignment="1">
      <alignment vertical="center"/>
    </xf>
    <xf numFmtId="8" fontId="31" fillId="0" borderId="0" xfId="0" applyNumberFormat="1" applyFont="1" applyFill="1" applyAlignment="1">
      <alignment horizontal="center" vertical="center"/>
    </xf>
    <xf numFmtId="0" fontId="15" fillId="0" borderId="0" xfId="0" applyFont="1" applyFill="1"/>
    <xf numFmtId="0" fontId="27" fillId="0" borderId="0" xfId="0" applyFont="1" applyFill="1" applyAlignment="1">
      <alignment vertical="center"/>
    </xf>
    <xf numFmtId="1" fontId="0" fillId="0" borderId="0" xfId="0" applyNumberFormat="1"/>
    <xf numFmtId="1" fontId="0" fillId="0" borderId="0" xfId="0" applyNumberFormat="1" applyFill="1"/>
    <xf numFmtId="1" fontId="19" fillId="0" borderId="0" xfId="0" applyNumberFormat="1" applyFont="1" applyFill="1" applyAlignment="1"/>
    <xf numFmtId="1" fontId="19" fillId="0" borderId="0" xfId="0" applyNumberFormat="1" applyFont="1" applyFill="1"/>
    <xf numFmtId="8" fontId="0" fillId="6" borderId="1" xfId="0" applyNumberFormat="1" applyFill="1" applyBorder="1" applyAlignment="1">
      <alignment horizontal="center"/>
    </xf>
    <xf numFmtId="164" fontId="19" fillId="6" borderId="16" xfId="0" applyNumberFormat="1" applyFont="1" applyFill="1" applyBorder="1" applyAlignment="1" applyProtection="1">
      <alignment horizontal="center"/>
    </xf>
    <xf numFmtId="164" fontId="18" fillId="6" borderId="19" xfId="0" applyNumberFormat="1" applyFont="1" applyFill="1" applyBorder="1" applyAlignment="1" applyProtection="1">
      <alignment horizontal="center"/>
      <protection locked="0"/>
    </xf>
    <xf numFmtId="164" fontId="18" fillId="6" borderId="1" xfId="0" applyNumberFormat="1" applyFont="1" applyFill="1" applyBorder="1" applyAlignment="1" applyProtection="1">
      <alignment horizontal="center"/>
      <protection locked="0"/>
    </xf>
    <xf numFmtId="164" fontId="19" fillId="5" borderId="21" xfId="0" applyNumberFormat="1" applyFont="1" applyFill="1" applyBorder="1" applyAlignment="1" applyProtection="1">
      <alignment horizontal="center"/>
    </xf>
    <xf numFmtId="164" fontId="19" fillId="5" borderId="14" xfId="0" applyNumberFormat="1" applyFont="1" applyFill="1" applyBorder="1" applyAlignment="1" applyProtection="1">
      <alignment horizontal="center"/>
    </xf>
    <xf numFmtId="164" fontId="19" fillId="5" borderId="22" xfId="0" applyNumberFormat="1" applyFont="1" applyFill="1" applyBorder="1" applyAlignment="1" applyProtection="1">
      <alignment horizontal="center"/>
    </xf>
    <xf numFmtId="164" fontId="19" fillId="5" borderId="23" xfId="0" applyNumberFormat="1" applyFont="1" applyFill="1" applyBorder="1" applyAlignment="1" applyProtection="1">
      <alignment horizontal="center"/>
    </xf>
    <xf numFmtId="3" fontId="16" fillId="5" borderId="1" xfId="0" applyNumberFormat="1" applyFont="1" applyFill="1" applyBorder="1" applyAlignment="1" applyProtection="1">
      <alignment horizontal="center"/>
      <protection locked="0"/>
    </xf>
    <xf numFmtId="1" fontId="34" fillId="0" borderId="0" xfId="0" applyNumberFormat="1" applyFont="1" applyAlignment="1">
      <alignment horizontal="left"/>
    </xf>
    <xf numFmtId="0" fontId="17" fillId="5" borderId="15" xfId="0" applyFont="1" applyFill="1" applyBorder="1" applyAlignment="1" applyProtection="1">
      <alignment horizontal="center"/>
    </xf>
    <xf numFmtId="0" fontId="16" fillId="5" borderId="18" xfId="0" applyFont="1" applyFill="1" applyBorder="1" applyAlignment="1" applyProtection="1">
      <alignment horizontal="left"/>
    </xf>
    <xf numFmtId="3" fontId="16" fillId="5" borderId="15" xfId="0" applyNumberFormat="1" applyFont="1" applyFill="1" applyBorder="1" applyAlignment="1" applyProtection="1">
      <alignment horizontal="center"/>
      <protection locked="0"/>
    </xf>
    <xf numFmtId="164" fontId="3" fillId="5" borderId="15" xfId="0" applyNumberFormat="1" applyFont="1" applyFill="1" applyBorder="1" applyAlignment="1" applyProtection="1">
      <alignment horizontal="center"/>
    </xf>
    <xf numFmtId="0" fontId="16" fillId="5" borderId="16" xfId="0" applyFont="1" applyFill="1" applyBorder="1" applyProtection="1"/>
    <xf numFmtId="164" fontId="2" fillId="5" borderId="1" xfId="0" applyNumberFormat="1" applyFont="1" applyFill="1" applyBorder="1" applyAlignment="1" applyProtection="1">
      <alignment horizontal="center"/>
    </xf>
    <xf numFmtId="0" fontId="35" fillId="0" borderId="0" xfId="0" applyFont="1" applyFill="1"/>
    <xf numFmtId="0" fontId="21" fillId="3" borderId="0" xfId="0" applyFont="1" applyFill="1" applyAlignment="1" applyProtection="1">
      <alignment horizontal="center"/>
    </xf>
    <xf numFmtId="0" fontId="20" fillId="2" borderId="0" xfId="0" applyFont="1" applyFill="1" applyBorder="1" applyAlignment="1" applyProtection="1">
      <alignment horizontal="center"/>
    </xf>
    <xf numFmtId="3" fontId="1" fillId="0" borderId="1" xfId="0" applyNumberFormat="1" applyFont="1" applyFill="1" applyBorder="1" applyAlignment="1" applyProtection="1">
      <alignment horizontal="center"/>
      <protection locked="0"/>
    </xf>
    <xf numFmtId="3" fontId="1" fillId="5" borderId="1" xfId="0" applyNumberFormat="1" applyFont="1" applyFill="1" applyBorder="1" applyAlignment="1" applyProtection="1">
      <alignment horizontal="center"/>
    </xf>
    <xf numFmtId="164" fontId="1" fillId="5" borderId="1" xfId="0" applyNumberFormat="1" applyFont="1" applyFill="1" applyBorder="1" applyAlignment="1" applyProtection="1">
      <alignment horizontal="center"/>
    </xf>
    <xf numFmtId="3" fontId="1" fillId="0" borderId="2" xfId="0" applyNumberFormat="1" applyFont="1" applyFill="1" applyBorder="1" applyAlignment="1" applyProtection="1">
      <alignment horizontal="center"/>
      <protection locked="0"/>
    </xf>
    <xf numFmtId="3" fontId="1" fillId="5" borderId="2" xfId="0" applyNumberFormat="1" applyFont="1" applyFill="1" applyBorder="1" applyAlignment="1" applyProtection="1">
      <alignment horizontal="center"/>
    </xf>
    <xf numFmtId="164" fontId="1" fillId="5" borderId="2" xfId="0" applyNumberFormat="1" applyFont="1" applyFill="1" applyBorder="1" applyAlignment="1" applyProtection="1">
      <alignment horizontal="center"/>
    </xf>
    <xf numFmtId="164" fontId="1" fillId="5" borderId="15" xfId="0" applyNumberFormat="1" applyFont="1" applyFill="1" applyBorder="1" applyAlignment="1" applyProtection="1">
      <alignment horizontal="center"/>
    </xf>
    <xf numFmtId="1" fontId="1" fillId="5" borderId="1" xfId="0" applyNumberFormat="1" applyFont="1" applyFill="1" applyBorder="1" applyAlignment="1" applyProtection="1">
      <alignment horizontal="center"/>
    </xf>
    <xf numFmtId="1" fontId="1" fillId="5" borderId="2" xfId="0" applyNumberFormat="1" applyFont="1" applyFill="1" applyBorder="1" applyAlignment="1" applyProtection="1">
      <alignment horizontal="center"/>
    </xf>
    <xf numFmtId="1" fontId="1" fillId="5" borderId="17" xfId="0" applyNumberFormat="1" applyFont="1" applyFill="1" applyBorder="1" applyAlignment="1" applyProtection="1">
      <alignment horizontal="center"/>
      <protection locked="0"/>
    </xf>
    <xf numFmtId="1" fontId="1" fillId="5" borderId="1" xfId="0" applyNumberFormat="1" applyFont="1" applyFill="1" applyBorder="1" applyAlignment="1" applyProtection="1">
      <alignment horizontal="center"/>
      <protection locked="0"/>
    </xf>
    <xf numFmtId="164" fontId="3" fillId="5" borderId="2" xfId="0" applyNumberFormat="1" applyFont="1" applyFill="1" applyBorder="1" applyAlignment="1" applyProtection="1">
      <alignment horizontal="center"/>
    </xf>
    <xf numFmtId="164" fontId="16" fillId="0" borderId="1" xfId="0" applyNumberFormat="1" applyFont="1" applyFill="1" applyBorder="1" applyAlignment="1" applyProtection="1">
      <alignment horizontal="center"/>
    </xf>
    <xf numFmtId="164" fontId="1" fillId="6" borderId="16" xfId="0" applyNumberFormat="1" applyFont="1" applyFill="1" applyBorder="1" applyAlignment="1" applyProtection="1">
      <alignment horizontal="center"/>
    </xf>
    <xf numFmtId="8" fontId="0" fillId="0" borderId="1" xfId="0" applyNumberFormat="1" applyBorder="1" applyAlignment="1">
      <alignment horizontal="center"/>
    </xf>
    <xf numFmtId="164" fontId="1" fillId="6" borderId="1" xfId="0" applyNumberFormat="1" applyFont="1" applyFill="1" applyBorder="1" applyAlignment="1" applyProtection="1">
      <alignment horizontal="center"/>
    </xf>
    <xf numFmtId="164" fontId="1" fillId="0" borderId="1" xfId="0" applyNumberFormat="1" applyFont="1" applyFill="1" applyBorder="1" applyAlignment="1" applyProtection="1">
      <alignment horizontal="center"/>
    </xf>
    <xf numFmtId="164" fontId="1" fillId="5" borderId="18" xfId="0" applyNumberFormat="1" applyFont="1" applyFill="1" applyBorder="1" applyAlignment="1" applyProtection="1">
      <alignment horizontal="center"/>
    </xf>
    <xf numFmtId="164" fontId="1" fillId="5" borderId="20" xfId="0" applyNumberFormat="1" applyFont="1" applyFill="1" applyBorder="1" applyAlignment="1" applyProtection="1">
      <alignment horizontal="center"/>
    </xf>
    <xf numFmtId="164" fontId="1" fillId="5" borderId="21" xfId="0" applyNumberFormat="1" applyFont="1" applyFill="1" applyBorder="1" applyAlignment="1" applyProtection="1">
      <alignment horizontal="center"/>
    </xf>
    <xf numFmtId="164" fontId="1" fillId="5" borderId="14" xfId="0" applyNumberFormat="1" applyFont="1" applyFill="1" applyBorder="1" applyAlignment="1" applyProtection="1">
      <alignment horizontal="center"/>
    </xf>
    <xf numFmtId="164" fontId="19" fillId="0" borderId="1" xfId="0" applyNumberFormat="1" applyFont="1" applyFill="1" applyBorder="1" applyAlignment="1" applyProtection="1">
      <alignment horizontal="center"/>
    </xf>
    <xf numFmtId="164" fontId="1" fillId="6" borderId="19" xfId="0" applyNumberFormat="1" applyFont="1" applyFill="1" applyBorder="1" applyAlignment="1" applyProtection="1">
      <alignment horizontal="center"/>
      <protection locked="0"/>
    </xf>
    <xf numFmtId="164" fontId="1" fillId="6" borderId="16" xfId="0" applyNumberFormat="1" applyFont="1" applyFill="1" applyBorder="1" applyAlignment="1" applyProtection="1">
      <alignment horizontal="center"/>
      <protection locked="0"/>
    </xf>
    <xf numFmtId="164" fontId="1" fillId="0" borderId="1" xfId="0" applyNumberFormat="1" applyFont="1" applyFill="1" applyBorder="1" applyAlignment="1" applyProtection="1">
      <alignment horizontal="center"/>
      <protection locked="0"/>
    </xf>
    <xf numFmtId="164" fontId="1" fillId="6" borderId="1" xfId="0" applyNumberFormat="1" applyFont="1" applyFill="1" applyBorder="1" applyAlignment="1" applyProtection="1">
      <alignment horizontal="center"/>
      <protection locked="0"/>
    </xf>
    <xf numFmtId="164" fontId="1" fillId="6" borderId="23" xfId="0" applyNumberFormat="1" applyFont="1" applyFill="1" applyBorder="1" applyAlignment="1" applyProtection="1">
      <alignment horizontal="center"/>
      <protection locked="0"/>
    </xf>
    <xf numFmtId="164" fontId="19" fillId="0" borderId="15" xfId="0" applyNumberFormat="1" applyFont="1" applyFill="1" applyBorder="1" applyAlignment="1" applyProtection="1">
      <alignment horizontal="center"/>
    </xf>
  </cellXfs>
  <cellStyles count="1">
    <cellStyle name="Navadno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8.png"/><Relationship Id="rId3" Type="http://schemas.openxmlformats.org/officeDocument/2006/relationships/image" Target="../media/image6.png"/><Relationship Id="rId21" Type="http://schemas.openxmlformats.org/officeDocument/2006/relationships/image" Target="../media/image23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7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3.png"/><Relationship Id="rId19" Type="http://schemas.openxmlformats.org/officeDocument/2006/relationships/image" Target="../media/image1.png"/><Relationship Id="rId31" Type="http://schemas.openxmlformats.org/officeDocument/2006/relationships/image" Target="../media/image3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26" Type="http://schemas.openxmlformats.org/officeDocument/2006/relationships/image" Target="../media/image58.png"/><Relationship Id="rId3" Type="http://schemas.openxmlformats.org/officeDocument/2006/relationships/image" Target="../media/image37.png"/><Relationship Id="rId21" Type="http://schemas.openxmlformats.org/officeDocument/2006/relationships/image" Target="../media/image53.png"/><Relationship Id="rId7" Type="http://schemas.openxmlformats.org/officeDocument/2006/relationships/image" Target="../media/image41.png"/><Relationship Id="rId12" Type="http://schemas.openxmlformats.org/officeDocument/2006/relationships/image" Target="../media/image14.png"/><Relationship Id="rId17" Type="http://schemas.openxmlformats.org/officeDocument/2006/relationships/image" Target="../media/image50.png"/><Relationship Id="rId25" Type="http://schemas.openxmlformats.org/officeDocument/2006/relationships/image" Target="../media/image57.png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2.png"/><Relationship Id="rId29" Type="http://schemas.openxmlformats.org/officeDocument/2006/relationships/image" Target="../media/image61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24" Type="http://schemas.openxmlformats.org/officeDocument/2006/relationships/image" Target="../media/image56.png"/><Relationship Id="rId32" Type="http://schemas.openxmlformats.org/officeDocument/2006/relationships/image" Target="../media/image32.png"/><Relationship Id="rId5" Type="http://schemas.openxmlformats.org/officeDocument/2006/relationships/image" Target="../media/image39.png"/><Relationship Id="rId15" Type="http://schemas.openxmlformats.org/officeDocument/2006/relationships/image" Target="../media/image48.png"/><Relationship Id="rId23" Type="http://schemas.openxmlformats.org/officeDocument/2006/relationships/image" Target="../media/image55.png"/><Relationship Id="rId28" Type="http://schemas.openxmlformats.org/officeDocument/2006/relationships/image" Target="../media/image60.png"/><Relationship Id="rId10" Type="http://schemas.openxmlformats.org/officeDocument/2006/relationships/image" Target="../media/image44.png"/><Relationship Id="rId19" Type="http://schemas.openxmlformats.org/officeDocument/2006/relationships/image" Target="../media/image1.png"/><Relationship Id="rId31" Type="http://schemas.openxmlformats.org/officeDocument/2006/relationships/image" Target="../media/image31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Relationship Id="rId14" Type="http://schemas.openxmlformats.org/officeDocument/2006/relationships/image" Target="../media/image47.png"/><Relationship Id="rId22" Type="http://schemas.openxmlformats.org/officeDocument/2006/relationships/image" Target="../media/image54.png"/><Relationship Id="rId27" Type="http://schemas.openxmlformats.org/officeDocument/2006/relationships/image" Target="../media/image59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66675</xdr:rowOff>
    </xdr:from>
    <xdr:to>
      <xdr:col>0</xdr:col>
      <xdr:colOff>1160621</xdr:colOff>
      <xdr:row>1</xdr:row>
      <xdr:rowOff>133350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6675"/>
          <a:ext cx="1084421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7</xdr:row>
      <xdr:rowOff>0</xdr:rowOff>
    </xdr:from>
    <xdr:to>
      <xdr:col>0</xdr:col>
      <xdr:colOff>4562475</xdr:colOff>
      <xdr:row>8</xdr:row>
      <xdr:rowOff>104775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188" t="90785" r="72310" b="5770"/>
        <a:stretch/>
      </xdr:blipFill>
      <xdr:spPr>
        <a:xfrm>
          <a:off x="981075" y="1333500"/>
          <a:ext cx="3581400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2581275</xdr:colOff>
      <xdr:row>12</xdr:row>
      <xdr:rowOff>47625</xdr:rowOff>
    </xdr:from>
    <xdr:to>
      <xdr:col>0</xdr:col>
      <xdr:colOff>4648200</xdr:colOff>
      <xdr:row>15</xdr:row>
      <xdr:rowOff>66675</xdr:rowOff>
    </xdr:to>
    <xdr:pic>
      <xdr:nvPicPr>
        <xdr:cNvPr id="5" name="Slika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753" t="69454" r="62683" b="23656"/>
        <a:stretch/>
      </xdr:blipFill>
      <xdr:spPr>
        <a:xfrm>
          <a:off x="2581275" y="2333625"/>
          <a:ext cx="2066925" cy="590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155003</xdr:colOff>
      <xdr:row>31</xdr:row>
      <xdr:rowOff>76200</xdr:rowOff>
    </xdr:from>
    <xdr:to>
      <xdr:col>8</xdr:col>
      <xdr:colOff>507209</xdr:colOff>
      <xdr:row>37</xdr:row>
      <xdr:rowOff>104250</xdr:rowOff>
    </xdr:to>
    <xdr:pic>
      <xdr:nvPicPr>
        <xdr:cNvPr id="30" name="Slika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0278" y="6115050"/>
          <a:ext cx="352206" cy="1180575"/>
        </a:xfrm>
        <a:prstGeom prst="rect">
          <a:avLst/>
        </a:prstGeom>
      </xdr:spPr>
    </xdr:pic>
    <xdr:clientData/>
  </xdr:twoCellAnchor>
  <xdr:twoCellAnchor editAs="oneCell">
    <xdr:from>
      <xdr:col>6</xdr:col>
      <xdr:colOff>266699</xdr:colOff>
      <xdr:row>5</xdr:row>
      <xdr:rowOff>104688</xdr:rowOff>
    </xdr:from>
    <xdr:to>
      <xdr:col>8</xdr:col>
      <xdr:colOff>24108</xdr:colOff>
      <xdr:row>12</xdr:row>
      <xdr:rowOff>173088</xdr:rowOff>
    </xdr:to>
    <xdr:pic>
      <xdr:nvPicPr>
        <xdr:cNvPr id="32" name="Slika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4" y="1104813"/>
          <a:ext cx="976609" cy="14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502425</xdr:colOff>
      <xdr:row>5</xdr:row>
      <xdr:rowOff>94573</xdr:rowOff>
    </xdr:from>
    <xdr:to>
      <xdr:col>7</xdr:col>
      <xdr:colOff>212425</xdr:colOff>
      <xdr:row>12</xdr:row>
      <xdr:rowOff>162973</xdr:rowOff>
    </xdr:to>
    <xdr:pic>
      <xdr:nvPicPr>
        <xdr:cNvPr id="33" name="Slika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1275" y="1094698"/>
          <a:ext cx="976825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55</xdr:row>
      <xdr:rowOff>171450</xdr:rowOff>
    </xdr:from>
    <xdr:to>
      <xdr:col>7</xdr:col>
      <xdr:colOff>251252</xdr:colOff>
      <xdr:row>61</xdr:row>
      <xdr:rowOff>180450</xdr:rowOff>
    </xdr:to>
    <xdr:pic>
      <xdr:nvPicPr>
        <xdr:cNvPr id="34" name="Slika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0839450"/>
          <a:ext cx="308402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366676</xdr:colOff>
      <xdr:row>55</xdr:row>
      <xdr:rowOff>185700</xdr:rowOff>
    </xdr:from>
    <xdr:to>
      <xdr:col>8</xdr:col>
      <xdr:colOff>62805</xdr:colOff>
      <xdr:row>61</xdr:row>
      <xdr:rowOff>194700</xdr:rowOff>
    </xdr:to>
    <xdr:pic>
      <xdr:nvPicPr>
        <xdr:cNvPr id="35" name="Slika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2351" y="10853700"/>
          <a:ext cx="305729" cy="11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116626</xdr:colOff>
      <xdr:row>55</xdr:row>
      <xdr:rowOff>164250</xdr:rowOff>
    </xdr:from>
    <xdr:to>
      <xdr:col>6</xdr:col>
      <xdr:colOff>423969</xdr:colOff>
      <xdr:row>61</xdr:row>
      <xdr:rowOff>173250</xdr:rowOff>
    </xdr:to>
    <xdr:pic>
      <xdr:nvPicPr>
        <xdr:cNvPr id="36" name="Slika 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2701" y="10832250"/>
          <a:ext cx="307343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514349</xdr:colOff>
      <xdr:row>54</xdr:row>
      <xdr:rowOff>171450</xdr:rowOff>
    </xdr:from>
    <xdr:to>
      <xdr:col>11</xdr:col>
      <xdr:colOff>301709</xdr:colOff>
      <xdr:row>62</xdr:row>
      <xdr:rowOff>149925</xdr:rowOff>
    </xdr:to>
    <xdr:pic>
      <xdr:nvPicPr>
        <xdr:cNvPr id="38" name="Slika 3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4" y="10648950"/>
          <a:ext cx="1006560" cy="1512000"/>
        </a:xfrm>
        <a:prstGeom prst="rect">
          <a:avLst/>
        </a:prstGeom>
      </xdr:spPr>
    </xdr:pic>
    <xdr:clientData/>
  </xdr:twoCellAnchor>
  <xdr:twoCellAnchor editAs="oneCell">
    <xdr:from>
      <xdr:col>9</xdr:col>
      <xdr:colOff>99975</xdr:colOff>
      <xdr:row>54</xdr:row>
      <xdr:rowOff>171450</xdr:rowOff>
    </xdr:from>
    <xdr:to>
      <xdr:col>10</xdr:col>
      <xdr:colOff>496935</xdr:colOff>
      <xdr:row>62</xdr:row>
      <xdr:rowOff>149925</xdr:rowOff>
    </xdr:to>
    <xdr:pic>
      <xdr:nvPicPr>
        <xdr:cNvPr id="40" name="Slika 3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4850" y="10648950"/>
          <a:ext cx="1006560" cy="151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200026</xdr:colOff>
      <xdr:row>68</xdr:row>
      <xdr:rowOff>9525</xdr:rowOff>
    </xdr:from>
    <xdr:to>
      <xdr:col>6</xdr:col>
      <xdr:colOff>576865</xdr:colOff>
      <xdr:row>74</xdr:row>
      <xdr:rowOff>121875</xdr:rowOff>
    </xdr:to>
    <xdr:pic>
      <xdr:nvPicPr>
        <xdr:cNvPr id="42" name="Slika 4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6" y="13192125"/>
          <a:ext cx="376839" cy="12744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37</xdr:row>
      <xdr:rowOff>76200</xdr:rowOff>
    </xdr:from>
    <xdr:to>
      <xdr:col>7</xdr:col>
      <xdr:colOff>539528</xdr:colOff>
      <xdr:row>44</xdr:row>
      <xdr:rowOff>154125</xdr:rowOff>
    </xdr:to>
    <xdr:pic>
      <xdr:nvPicPr>
        <xdr:cNvPr id="43" name="Slika 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6486525"/>
          <a:ext cx="958628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64</xdr:row>
      <xdr:rowOff>0</xdr:rowOff>
    </xdr:from>
    <xdr:to>
      <xdr:col>7</xdr:col>
      <xdr:colOff>436124</xdr:colOff>
      <xdr:row>67</xdr:row>
      <xdr:rowOff>114300</xdr:rowOff>
    </xdr:to>
    <xdr:pic>
      <xdr:nvPicPr>
        <xdr:cNvPr id="47" name="Slika 4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34126" y="13087350"/>
          <a:ext cx="1017148" cy="695325"/>
        </a:xfrm>
        <a:prstGeom prst="rect">
          <a:avLst/>
        </a:prstGeom>
      </xdr:spPr>
    </xdr:pic>
    <xdr:clientData/>
  </xdr:twoCellAnchor>
  <xdr:twoCellAnchor editAs="oneCell">
    <xdr:from>
      <xdr:col>5</xdr:col>
      <xdr:colOff>407175</xdr:colOff>
      <xdr:row>37</xdr:row>
      <xdr:rowOff>76200</xdr:rowOff>
    </xdr:from>
    <xdr:to>
      <xdr:col>7</xdr:col>
      <xdr:colOff>98978</xdr:colOff>
      <xdr:row>44</xdr:row>
      <xdr:rowOff>154125</xdr:rowOff>
    </xdr:to>
    <xdr:pic>
      <xdr:nvPicPr>
        <xdr:cNvPr id="44" name="Slika 4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6125" y="6486525"/>
          <a:ext cx="958628" cy="14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12</xdr:row>
      <xdr:rowOff>95250</xdr:rowOff>
    </xdr:from>
    <xdr:to>
      <xdr:col>7</xdr:col>
      <xdr:colOff>295894</xdr:colOff>
      <xdr:row>18</xdr:row>
      <xdr:rowOff>39675</xdr:rowOff>
    </xdr:to>
    <xdr:pic>
      <xdr:nvPicPr>
        <xdr:cNvPr id="49" name="Slika 4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100" y="2466975"/>
          <a:ext cx="314944" cy="11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159525</xdr:colOff>
      <xdr:row>12</xdr:row>
      <xdr:rowOff>83325</xdr:rowOff>
    </xdr:from>
    <xdr:to>
      <xdr:col>6</xdr:col>
      <xdr:colOff>466181</xdr:colOff>
      <xdr:row>18</xdr:row>
      <xdr:rowOff>27750</xdr:rowOff>
    </xdr:to>
    <xdr:pic>
      <xdr:nvPicPr>
        <xdr:cNvPr id="50" name="Slika 4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8075" y="2455050"/>
          <a:ext cx="306656" cy="111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390526</xdr:colOff>
      <xdr:row>20</xdr:row>
      <xdr:rowOff>142875</xdr:rowOff>
    </xdr:from>
    <xdr:to>
      <xdr:col>8</xdr:col>
      <xdr:colOff>69634</xdr:colOff>
      <xdr:row>26</xdr:row>
      <xdr:rowOff>151875</xdr:rowOff>
    </xdr:to>
    <xdr:pic>
      <xdr:nvPicPr>
        <xdr:cNvPr id="51" name="Slika 5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6" y="4067175"/>
          <a:ext cx="288708" cy="11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559576</xdr:colOff>
      <xdr:row>20</xdr:row>
      <xdr:rowOff>150000</xdr:rowOff>
    </xdr:from>
    <xdr:to>
      <xdr:col>7</xdr:col>
      <xdr:colOff>261327</xdr:colOff>
      <xdr:row>26</xdr:row>
      <xdr:rowOff>159000</xdr:rowOff>
    </xdr:to>
    <xdr:pic>
      <xdr:nvPicPr>
        <xdr:cNvPr id="52" name="Slika 5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026" y="4074300"/>
          <a:ext cx="311351" cy="11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55</xdr:row>
      <xdr:rowOff>180975</xdr:rowOff>
    </xdr:from>
    <xdr:to>
      <xdr:col>8</xdr:col>
      <xdr:colOff>527596</xdr:colOff>
      <xdr:row>61</xdr:row>
      <xdr:rowOff>189975</xdr:rowOff>
    </xdr:to>
    <xdr:pic>
      <xdr:nvPicPr>
        <xdr:cNvPr id="53" name="Slika 5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10848975"/>
          <a:ext cx="308521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35700</xdr:colOff>
      <xdr:row>55</xdr:row>
      <xdr:rowOff>178575</xdr:rowOff>
    </xdr:from>
    <xdr:to>
      <xdr:col>9</xdr:col>
      <xdr:colOff>344221</xdr:colOff>
      <xdr:row>61</xdr:row>
      <xdr:rowOff>187575</xdr:rowOff>
    </xdr:to>
    <xdr:pic>
      <xdr:nvPicPr>
        <xdr:cNvPr id="54" name="Slika 5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575" y="10846575"/>
          <a:ext cx="308521" cy="115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0</xdr:row>
      <xdr:rowOff>142875</xdr:rowOff>
    </xdr:from>
    <xdr:to>
      <xdr:col>3</xdr:col>
      <xdr:colOff>542925</xdr:colOff>
      <xdr:row>6</xdr:row>
      <xdr:rowOff>45065</xdr:rowOff>
    </xdr:to>
    <xdr:pic>
      <xdr:nvPicPr>
        <xdr:cNvPr id="56" name="Slika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42875"/>
          <a:ext cx="4648200" cy="1102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295275</xdr:colOff>
      <xdr:row>44</xdr:row>
      <xdr:rowOff>28575</xdr:rowOff>
    </xdr:from>
    <xdr:to>
      <xdr:col>7</xdr:col>
      <xdr:colOff>19545</xdr:colOff>
      <xdr:row>50</xdr:row>
      <xdr:rowOff>18525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7800975"/>
          <a:ext cx="333870" cy="11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197625</xdr:colOff>
      <xdr:row>20</xdr:row>
      <xdr:rowOff>130950</xdr:rowOff>
    </xdr:from>
    <xdr:to>
      <xdr:col>8</xdr:col>
      <xdr:colOff>506146</xdr:colOff>
      <xdr:row>26</xdr:row>
      <xdr:rowOff>139950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275" y="4055250"/>
          <a:ext cx="308521" cy="115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176175</xdr:colOff>
      <xdr:row>20</xdr:row>
      <xdr:rowOff>99975</xdr:rowOff>
    </xdr:from>
    <xdr:to>
      <xdr:col>11</xdr:col>
      <xdr:colOff>484696</xdr:colOff>
      <xdr:row>26</xdr:row>
      <xdr:rowOff>108975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2625" y="4024275"/>
          <a:ext cx="308521" cy="115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326175</xdr:colOff>
      <xdr:row>20</xdr:row>
      <xdr:rowOff>107100</xdr:rowOff>
    </xdr:from>
    <xdr:to>
      <xdr:col>11</xdr:col>
      <xdr:colOff>25096</xdr:colOff>
      <xdr:row>26</xdr:row>
      <xdr:rowOff>116100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3025" y="4031400"/>
          <a:ext cx="308521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18975</xdr:colOff>
      <xdr:row>20</xdr:row>
      <xdr:rowOff>114225</xdr:rowOff>
    </xdr:from>
    <xdr:to>
      <xdr:col>9</xdr:col>
      <xdr:colOff>327496</xdr:colOff>
      <xdr:row>26</xdr:row>
      <xdr:rowOff>123225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225" y="4038525"/>
          <a:ext cx="308521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454725</xdr:colOff>
      <xdr:row>20</xdr:row>
      <xdr:rowOff>102300</xdr:rowOff>
    </xdr:from>
    <xdr:to>
      <xdr:col>10</xdr:col>
      <xdr:colOff>150816</xdr:colOff>
      <xdr:row>26</xdr:row>
      <xdr:rowOff>111300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975" y="4026600"/>
          <a:ext cx="305691" cy="11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20</xdr:row>
      <xdr:rowOff>133350</xdr:rowOff>
    </xdr:from>
    <xdr:to>
      <xdr:col>6</xdr:col>
      <xdr:colOff>458314</xdr:colOff>
      <xdr:row>26</xdr:row>
      <xdr:rowOff>142350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4057650"/>
          <a:ext cx="305914" cy="1152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123824</xdr:colOff>
      <xdr:row>31</xdr:row>
      <xdr:rowOff>85725</xdr:rowOff>
    </xdr:from>
    <xdr:to>
      <xdr:col>6</xdr:col>
      <xdr:colOff>434412</xdr:colOff>
      <xdr:row>37</xdr:row>
      <xdr:rowOff>85200</xdr:rowOff>
    </xdr:to>
    <xdr:pic>
      <xdr:nvPicPr>
        <xdr:cNvPr id="9" name="Slika 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899" y="6124575"/>
          <a:ext cx="310588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395325</xdr:colOff>
      <xdr:row>51</xdr:row>
      <xdr:rowOff>14325</xdr:rowOff>
    </xdr:from>
    <xdr:to>
      <xdr:col>8</xdr:col>
      <xdr:colOff>24576</xdr:colOff>
      <xdr:row>55</xdr:row>
      <xdr:rowOff>152325</xdr:rowOff>
    </xdr:to>
    <xdr:pic>
      <xdr:nvPicPr>
        <xdr:cNvPr id="37" name="Slika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000" y="9920325"/>
          <a:ext cx="238851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592950</xdr:colOff>
      <xdr:row>51</xdr:row>
      <xdr:rowOff>21450</xdr:rowOff>
    </xdr:from>
    <xdr:to>
      <xdr:col>7</xdr:col>
      <xdr:colOff>224073</xdr:colOff>
      <xdr:row>55</xdr:row>
      <xdr:rowOff>159450</xdr:rowOff>
    </xdr:to>
    <xdr:pic>
      <xdr:nvPicPr>
        <xdr:cNvPr id="46" name="Slika 4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025" y="9927450"/>
          <a:ext cx="240723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51</xdr:row>
      <xdr:rowOff>9525</xdr:rowOff>
    </xdr:from>
    <xdr:to>
      <xdr:col>6</xdr:col>
      <xdr:colOff>422279</xdr:colOff>
      <xdr:row>55</xdr:row>
      <xdr:rowOff>147525</xdr:rowOff>
    </xdr:to>
    <xdr:pic>
      <xdr:nvPicPr>
        <xdr:cNvPr id="48" name="Slika 4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9915525"/>
          <a:ext cx="241304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31</xdr:row>
      <xdr:rowOff>85725</xdr:rowOff>
    </xdr:from>
    <xdr:to>
      <xdr:col>7</xdr:col>
      <xdr:colOff>241083</xdr:colOff>
      <xdr:row>37</xdr:row>
      <xdr:rowOff>85200</xdr:rowOff>
    </xdr:to>
    <xdr:pic>
      <xdr:nvPicPr>
        <xdr:cNvPr id="10" name="Slika 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0" y="6124575"/>
          <a:ext cx="288708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369075</xdr:colOff>
      <xdr:row>31</xdr:row>
      <xdr:rowOff>73800</xdr:rowOff>
    </xdr:from>
    <xdr:to>
      <xdr:col>8</xdr:col>
      <xdr:colOff>50755</xdr:colOff>
      <xdr:row>37</xdr:row>
      <xdr:rowOff>73275</xdr:rowOff>
    </xdr:to>
    <xdr:pic>
      <xdr:nvPicPr>
        <xdr:cNvPr id="11" name="Slika 1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4750" y="6112650"/>
          <a:ext cx="291280" cy="115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478853</xdr:colOff>
      <xdr:row>26</xdr:row>
      <xdr:rowOff>9525</xdr:rowOff>
    </xdr:from>
    <xdr:to>
      <xdr:col>9</xdr:col>
      <xdr:colOff>137754</xdr:colOff>
      <xdr:row>30</xdr:row>
      <xdr:rowOff>147525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003" y="5029200"/>
          <a:ext cx="268501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190499</xdr:colOff>
      <xdr:row>5</xdr:row>
      <xdr:rowOff>66588</xdr:rowOff>
    </xdr:from>
    <xdr:to>
      <xdr:col>8</xdr:col>
      <xdr:colOff>313356</xdr:colOff>
      <xdr:row>10</xdr:row>
      <xdr:rowOff>155988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49" y="1066713"/>
          <a:ext cx="732457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435749</xdr:colOff>
      <xdr:row>5</xdr:row>
      <xdr:rowOff>65998</xdr:rowOff>
    </xdr:from>
    <xdr:to>
      <xdr:col>8</xdr:col>
      <xdr:colOff>44417</xdr:colOff>
      <xdr:row>10</xdr:row>
      <xdr:rowOff>155398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5949" y="1066123"/>
          <a:ext cx="732618" cy="1060950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400051</xdr:colOff>
      <xdr:row>44</xdr:row>
      <xdr:rowOff>76200</xdr:rowOff>
    </xdr:from>
    <xdr:to>
      <xdr:col>8</xdr:col>
      <xdr:colOff>31390</xdr:colOff>
      <xdr:row>49</xdr:row>
      <xdr:rowOff>23700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1" y="7191375"/>
          <a:ext cx="240939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80926</xdr:colOff>
      <xdr:row>44</xdr:row>
      <xdr:rowOff>71400</xdr:rowOff>
    </xdr:from>
    <xdr:to>
      <xdr:col>8</xdr:col>
      <xdr:colOff>319777</xdr:colOff>
      <xdr:row>49</xdr:row>
      <xdr:rowOff>18900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5076" y="7186575"/>
          <a:ext cx="238851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88050</xdr:colOff>
      <xdr:row>44</xdr:row>
      <xdr:rowOff>76200</xdr:rowOff>
    </xdr:from>
    <xdr:to>
      <xdr:col>7</xdr:col>
      <xdr:colOff>328162</xdr:colOff>
      <xdr:row>49</xdr:row>
      <xdr:rowOff>23700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2600" y="7191375"/>
          <a:ext cx="240112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476248</xdr:colOff>
      <xdr:row>43</xdr:row>
      <xdr:rowOff>133350</xdr:rowOff>
    </xdr:from>
    <xdr:to>
      <xdr:col>11</xdr:col>
      <xdr:colOff>23950</xdr:colOff>
      <xdr:row>49</xdr:row>
      <xdr:rowOff>142350</xdr:rowOff>
    </xdr:to>
    <xdr:pic>
      <xdr:nvPicPr>
        <xdr:cNvPr id="10" name="Slika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8" y="7820025"/>
          <a:ext cx="766902" cy="1152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128550</xdr:colOff>
      <xdr:row>43</xdr:row>
      <xdr:rowOff>123825</xdr:rowOff>
    </xdr:from>
    <xdr:to>
      <xdr:col>10</xdr:col>
      <xdr:colOff>285852</xdr:colOff>
      <xdr:row>49</xdr:row>
      <xdr:rowOff>132825</xdr:rowOff>
    </xdr:to>
    <xdr:pic>
      <xdr:nvPicPr>
        <xdr:cNvPr id="12" name="Slika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300" y="7048500"/>
          <a:ext cx="766902" cy="11520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133351</xdr:colOff>
      <xdr:row>51</xdr:row>
      <xdr:rowOff>152400</xdr:rowOff>
    </xdr:from>
    <xdr:to>
      <xdr:col>7</xdr:col>
      <xdr:colOff>476968</xdr:colOff>
      <xdr:row>57</xdr:row>
      <xdr:rowOff>171450</xdr:rowOff>
    </xdr:to>
    <xdr:pic>
      <xdr:nvPicPr>
        <xdr:cNvPr id="14" name="Slika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1" y="9391650"/>
          <a:ext cx="343617" cy="11620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190501</xdr:colOff>
      <xdr:row>30</xdr:row>
      <xdr:rowOff>66675</xdr:rowOff>
    </xdr:from>
    <xdr:to>
      <xdr:col>8</xdr:col>
      <xdr:colOff>299872</xdr:colOff>
      <xdr:row>36</xdr:row>
      <xdr:rowOff>3675</xdr:rowOff>
    </xdr:to>
    <xdr:pic>
      <xdr:nvPicPr>
        <xdr:cNvPr id="15" name="Slika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1" y="5848350"/>
          <a:ext cx="718971" cy="10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416701</xdr:colOff>
      <xdr:row>30</xdr:row>
      <xdr:rowOff>76200</xdr:rowOff>
    </xdr:from>
    <xdr:to>
      <xdr:col>8</xdr:col>
      <xdr:colOff>11722</xdr:colOff>
      <xdr:row>36</xdr:row>
      <xdr:rowOff>13200</xdr:rowOff>
    </xdr:to>
    <xdr:pic>
      <xdr:nvPicPr>
        <xdr:cNvPr id="16" name="Slika 1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6901" y="5124450"/>
          <a:ext cx="718971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552451</xdr:colOff>
      <xdr:row>50</xdr:row>
      <xdr:rowOff>28575</xdr:rowOff>
    </xdr:from>
    <xdr:to>
      <xdr:col>9</xdr:col>
      <xdr:colOff>350399</xdr:colOff>
      <xdr:row>53</xdr:row>
      <xdr:rowOff>152400</xdr:rowOff>
    </xdr:to>
    <xdr:pic>
      <xdr:nvPicPr>
        <xdr:cNvPr id="19" name="Slika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477001" y="9048750"/>
          <a:ext cx="1017148" cy="695325"/>
        </a:xfrm>
        <a:prstGeom prst="rect">
          <a:avLst/>
        </a:prstGeom>
      </xdr:spPr>
    </xdr:pic>
    <xdr:clientData/>
  </xdr:twoCellAnchor>
  <xdr:twoCellAnchor editAs="oneCell">
    <xdr:from>
      <xdr:col>7</xdr:col>
      <xdr:colOff>485775</xdr:colOff>
      <xdr:row>10</xdr:row>
      <xdr:rowOff>133350</xdr:rowOff>
    </xdr:from>
    <xdr:to>
      <xdr:col>8</xdr:col>
      <xdr:colOff>109843</xdr:colOff>
      <xdr:row>15</xdr:row>
      <xdr:rowOff>8850</xdr:rowOff>
    </xdr:to>
    <xdr:pic>
      <xdr:nvPicPr>
        <xdr:cNvPr id="21" name="Slika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325" y="2114550"/>
          <a:ext cx="233668" cy="828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169051</xdr:colOff>
      <xdr:row>10</xdr:row>
      <xdr:rowOff>142875</xdr:rowOff>
    </xdr:from>
    <xdr:to>
      <xdr:col>7</xdr:col>
      <xdr:colOff>396570</xdr:colOff>
      <xdr:row>15</xdr:row>
      <xdr:rowOff>18375</xdr:rowOff>
    </xdr:to>
    <xdr:pic>
      <xdr:nvPicPr>
        <xdr:cNvPr id="22" name="Slika 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3601" y="2124075"/>
          <a:ext cx="227519" cy="828000"/>
        </a:xfrm>
        <a:prstGeom prst="rect">
          <a:avLst/>
        </a:prstGeom>
      </xdr:spPr>
    </xdr:pic>
    <xdr:clientData/>
  </xdr:twoCellAnchor>
  <xdr:twoCellAnchor editAs="oneCell">
    <xdr:from>
      <xdr:col>7</xdr:col>
      <xdr:colOff>466848</xdr:colOff>
      <xdr:row>17</xdr:row>
      <xdr:rowOff>123825</xdr:rowOff>
    </xdr:from>
    <xdr:to>
      <xdr:col>8</xdr:col>
      <xdr:colOff>82801</xdr:colOff>
      <xdr:row>22</xdr:row>
      <xdr:rowOff>71325</xdr:rowOff>
    </xdr:to>
    <xdr:pic>
      <xdr:nvPicPr>
        <xdr:cNvPr id="23" name="Slika 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398" y="3429000"/>
          <a:ext cx="225553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167778</xdr:colOff>
      <xdr:row>17</xdr:row>
      <xdr:rowOff>133350</xdr:rowOff>
    </xdr:from>
    <xdr:to>
      <xdr:col>8</xdr:col>
      <xdr:colOff>411021</xdr:colOff>
      <xdr:row>22</xdr:row>
      <xdr:rowOff>80850</xdr:rowOff>
    </xdr:to>
    <xdr:pic>
      <xdr:nvPicPr>
        <xdr:cNvPr id="24" name="Slika 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1928" y="3438525"/>
          <a:ext cx="243243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44</xdr:row>
      <xdr:rowOff>76200</xdr:rowOff>
    </xdr:from>
    <xdr:to>
      <xdr:col>9</xdr:col>
      <xdr:colOff>2907</xdr:colOff>
      <xdr:row>49</xdr:row>
      <xdr:rowOff>23700</xdr:rowOff>
    </xdr:to>
    <xdr:pic>
      <xdr:nvPicPr>
        <xdr:cNvPr id="25" name="Slika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7191375"/>
          <a:ext cx="241032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73800</xdr:colOff>
      <xdr:row>44</xdr:row>
      <xdr:rowOff>54750</xdr:rowOff>
    </xdr:from>
    <xdr:to>
      <xdr:col>9</xdr:col>
      <xdr:colOff>314832</xdr:colOff>
      <xdr:row>49</xdr:row>
      <xdr:rowOff>2250</xdr:rowOff>
    </xdr:to>
    <xdr:pic>
      <xdr:nvPicPr>
        <xdr:cNvPr id="26" name="Slika 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7550" y="7169925"/>
          <a:ext cx="241032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0</xdr:row>
      <xdr:rowOff>76200</xdr:rowOff>
    </xdr:from>
    <xdr:to>
      <xdr:col>4</xdr:col>
      <xdr:colOff>85725</xdr:colOff>
      <xdr:row>5</xdr:row>
      <xdr:rowOff>81283</xdr:rowOff>
    </xdr:to>
    <xdr:pic>
      <xdr:nvPicPr>
        <xdr:cNvPr id="28" name="Slika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6200"/>
          <a:ext cx="4238625" cy="1005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495998</xdr:colOff>
      <xdr:row>17</xdr:row>
      <xdr:rowOff>114300</xdr:rowOff>
    </xdr:from>
    <xdr:to>
      <xdr:col>9</xdr:col>
      <xdr:colOff>127430</xdr:colOff>
      <xdr:row>22</xdr:row>
      <xdr:rowOff>61800</xdr:rowOff>
    </xdr:to>
    <xdr:pic>
      <xdr:nvPicPr>
        <xdr:cNvPr id="27" name="Slika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0148" y="3419475"/>
          <a:ext cx="241032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578625</xdr:colOff>
      <xdr:row>17</xdr:row>
      <xdr:rowOff>102375</xdr:rowOff>
    </xdr:from>
    <xdr:to>
      <xdr:col>11</xdr:col>
      <xdr:colOff>210057</xdr:colOff>
      <xdr:row>22</xdr:row>
      <xdr:rowOff>49875</xdr:rowOff>
    </xdr:to>
    <xdr:pic>
      <xdr:nvPicPr>
        <xdr:cNvPr id="29" name="Slika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1975" y="3407550"/>
          <a:ext cx="241032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252614</xdr:colOff>
      <xdr:row>17</xdr:row>
      <xdr:rowOff>99975</xdr:rowOff>
    </xdr:from>
    <xdr:to>
      <xdr:col>10</xdr:col>
      <xdr:colOff>493646</xdr:colOff>
      <xdr:row>22</xdr:row>
      <xdr:rowOff>47475</xdr:rowOff>
    </xdr:to>
    <xdr:pic>
      <xdr:nvPicPr>
        <xdr:cNvPr id="30" name="Slika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5964" y="3405150"/>
          <a:ext cx="241032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212407</xdr:colOff>
      <xdr:row>17</xdr:row>
      <xdr:rowOff>107100</xdr:rowOff>
    </xdr:from>
    <xdr:to>
      <xdr:col>9</xdr:col>
      <xdr:colOff>453439</xdr:colOff>
      <xdr:row>22</xdr:row>
      <xdr:rowOff>54600</xdr:rowOff>
    </xdr:to>
    <xdr:pic>
      <xdr:nvPicPr>
        <xdr:cNvPr id="31" name="Slika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157" y="3412275"/>
          <a:ext cx="241032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538416</xdr:colOff>
      <xdr:row>17</xdr:row>
      <xdr:rowOff>114225</xdr:rowOff>
    </xdr:from>
    <xdr:to>
      <xdr:col>10</xdr:col>
      <xdr:colOff>167637</xdr:colOff>
      <xdr:row>22</xdr:row>
      <xdr:rowOff>61725</xdr:rowOff>
    </xdr:to>
    <xdr:pic>
      <xdr:nvPicPr>
        <xdr:cNvPr id="32" name="Slika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2166" y="3419400"/>
          <a:ext cx="238821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35</xdr:row>
      <xdr:rowOff>85725</xdr:rowOff>
    </xdr:from>
    <xdr:to>
      <xdr:col>7</xdr:col>
      <xdr:colOff>527536</xdr:colOff>
      <xdr:row>40</xdr:row>
      <xdr:rowOff>33225</xdr:rowOff>
    </xdr:to>
    <xdr:pic>
      <xdr:nvPicPr>
        <xdr:cNvPr id="33" name="Slika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6819900"/>
          <a:ext cx="260836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17</xdr:row>
      <xdr:rowOff>123825</xdr:rowOff>
    </xdr:from>
    <xdr:to>
      <xdr:col>7</xdr:col>
      <xdr:colOff>381871</xdr:colOff>
      <xdr:row>22</xdr:row>
      <xdr:rowOff>71325</xdr:rowOff>
    </xdr:to>
    <xdr:pic>
      <xdr:nvPicPr>
        <xdr:cNvPr id="35" name="Slika 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6" y="3429000"/>
          <a:ext cx="238995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26</xdr:row>
      <xdr:rowOff>9525</xdr:rowOff>
    </xdr:from>
    <xdr:to>
      <xdr:col>7</xdr:col>
      <xdr:colOff>385523</xdr:colOff>
      <xdr:row>30</xdr:row>
      <xdr:rowOff>147525</xdr:rowOff>
    </xdr:to>
    <xdr:pic>
      <xdr:nvPicPr>
        <xdr:cNvPr id="36" name="Slika 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6" y="5029200"/>
          <a:ext cx="242647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468794</xdr:colOff>
      <xdr:row>26</xdr:row>
      <xdr:rowOff>9525</xdr:rowOff>
    </xdr:from>
    <xdr:to>
      <xdr:col>8</xdr:col>
      <xdr:colOff>84747</xdr:colOff>
      <xdr:row>30</xdr:row>
      <xdr:rowOff>147525</xdr:rowOff>
    </xdr:to>
    <xdr:pic>
      <xdr:nvPicPr>
        <xdr:cNvPr id="37" name="Slika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344" y="5029200"/>
          <a:ext cx="225553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168018</xdr:colOff>
      <xdr:row>26</xdr:row>
      <xdr:rowOff>9525</xdr:rowOff>
    </xdr:from>
    <xdr:to>
      <xdr:col>8</xdr:col>
      <xdr:colOff>395581</xdr:colOff>
      <xdr:row>30</xdr:row>
      <xdr:rowOff>147525</xdr:rowOff>
    </xdr:to>
    <xdr:pic>
      <xdr:nvPicPr>
        <xdr:cNvPr id="38" name="Slika 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2168" y="5029200"/>
          <a:ext cx="227563" cy="9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300075</xdr:colOff>
      <xdr:row>39</xdr:row>
      <xdr:rowOff>128625</xdr:rowOff>
    </xdr:from>
    <xdr:to>
      <xdr:col>8</xdr:col>
      <xdr:colOff>538926</xdr:colOff>
      <xdr:row>44</xdr:row>
      <xdr:rowOff>76125</xdr:rowOff>
    </xdr:to>
    <xdr:pic>
      <xdr:nvPicPr>
        <xdr:cNvPr id="39" name="Slika 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4225" y="7624800"/>
          <a:ext cx="238851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497700</xdr:colOff>
      <xdr:row>39</xdr:row>
      <xdr:rowOff>135750</xdr:rowOff>
    </xdr:from>
    <xdr:to>
      <xdr:col>8</xdr:col>
      <xdr:colOff>128823</xdr:colOff>
      <xdr:row>44</xdr:row>
      <xdr:rowOff>83250</xdr:rowOff>
    </xdr:to>
    <xdr:pic>
      <xdr:nvPicPr>
        <xdr:cNvPr id="40" name="Slika 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250" y="7631925"/>
          <a:ext cx="240723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39</xdr:row>
      <xdr:rowOff>123825</xdr:rowOff>
    </xdr:from>
    <xdr:to>
      <xdr:col>7</xdr:col>
      <xdr:colOff>327029</xdr:colOff>
      <xdr:row>44</xdr:row>
      <xdr:rowOff>71325</xdr:rowOff>
    </xdr:to>
    <xdr:pic>
      <xdr:nvPicPr>
        <xdr:cNvPr id="41" name="Slika 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5" y="7620000"/>
          <a:ext cx="241304" cy="9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25"/>
  <sheetViews>
    <sheetView showGridLines="0" tabSelected="1" workbookViewId="0">
      <selection activeCell="A36" sqref="A36"/>
    </sheetView>
  </sheetViews>
  <sheetFormatPr defaultRowHeight="15" x14ac:dyDescent="0.25"/>
  <cols>
    <col min="1" max="1" width="97.28515625" bestFit="1" customWidth="1"/>
    <col min="3" max="3" width="81.5703125" customWidth="1"/>
  </cols>
  <sheetData>
    <row r="4" spans="1:4" x14ac:dyDescent="0.25">
      <c r="A4" s="87" t="s">
        <v>289</v>
      </c>
      <c r="B4" s="88"/>
      <c r="C4" s="88"/>
      <c r="D4" t="s">
        <v>288</v>
      </c>
    </row>
    <row r="6" spans="1:4" x14ac:dyDescent="0.25">
      <c r="A6" t="s">
        <v>298</v>
      </c>
    </row>
    <row r="7" spans="1:4" x14ac:dyDescent="0.25">
      <c r="A7" t="s">
        <v>290</v>
      </c>
    </row>
    <row r="10" spans="1:4" x14ac:dyDescent="0.25">
      <c r="A10" t="s">
        <v>297</v>
      </c>
    </row>
    <row r="11" spans="1:4" x14ac:dyDescent="0.25">
      <c r="A11" t="s">
        <v>291</v>
      </c>
    </row>
    <row r="12" spans="1:4" x14ac:dyDescent="0.25">
      <c r="A12" t="s">
        <v>292</v>
      </c>
    </row>
    <row r="13" spans="1:4" x14ac:dyDescent="0.25">
      <c r="A13" t="s">
        <v>293</v>
      </c>
    </row>
    <row r="17" spans="1:1" x14ac:dyDescent="0.25">
      <c r="A17" t="s">
        <v>299</v>
      </c>
    </row>
    <row r="18" spans="1:1" x14ac:dyDescent="0.25">
      <c r="A18" t="s">
        <v>294</v>
      </c>
    </row>
    <row r="20" spans="1:1" x14ac:dyDescent="0.25">
      <c r="A20" t="s">
        <v>300</v>
      </c>
    </row>
    <row r="22" spans="1:1" x14ac:dyDescent="0.25">
      <c r="A22" t="s">
        <v>301</v>
      </c>
    </row>
    <row r="23" spans="1:1" x14ac:dyDescent="0.25">
      <c r="A23" t="s">
        <v>295</v>
      </c>
    </row>
    <row r="25" spans="1:1" x14ac:dyDescent="0.25">
      <c r="A25" t="s">
        <v>296</v>
      </c>
    </row>
  </sheetData>
  <sheetProtection password="CCFB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F42"/>
  <sheetViews>
    <sheetView workbookViewId="0">
      <selection activeCell="I40" sqref="I40"/>
    </sheetView>
  </sheetViews>
  <sheetFormatPr defaultRowHeight="15" x14ac:dyDescent="0.25"/>
  <cols>
    <col min="1" max="1" width="12.5703125" customWidth="1"/>
    <col min="3" max="3" width="24.42578125" customWidth="1"/>
    <col min="4" max="4" width="11.5703125" style="59" customWidth="1"/>
    <col min="5" max="5" width="16.7109375" style="59" customWidth="1"/>
  </cols>
  <sheetData>
    <row r="1" spans="1:5" ht="15.75" thickBot="1" x14ac:dyDescent="0.3">
      <c r="A1" s="14" t="s">
        <v>40</v>
      </c>
      <c r="B1" s="15"/>
      <c r="C1" s="16"/>
      <c r="D1" s="55" t="s">
        <v>214</v>
      </c>
      <c r="E1" s="56" t="s">
        <v>346</v>
      </c>
    </row>
    <row r="2" spans="1:5" ht="15.75" thickTop="1" x14ac:dyDescent="0.25">
      <c r="A2" s="4" t="s">
        <v>73</v>
      </c>
      <c r="B2" s="5"/>
      <c r="C2" s="6"/>
      <c r="D2" s="152">
        <f>Orderform!E12</f>
        <v>0</v>
      </c>
      <c r="E2" s="57">
        <f>Orderform!F12</f>
        <v>0</v>
      </c>
    </row>
    <row r="3" spans="1:5" x14ac:dyDescent="0.25">
      <c r="A3" s="4" t="s">
        <v>157</v>
      </c>
      <c r="B3" s="5"/>
      <c r="C3" s="6"/>
      <c r="D3" s="152">
        <f>Orderform!E18</f>
        <v>0</v>
      </c>
      <c r="E3" s="57">
        <f>Orderform!F18</f>
        <v>0</v>
      </c>
    </row>
    <row r="4" spans="1:5" x14ac:dyDescent="0.25">
      <c r="A4" s="4" t="s">
        <v>158</v>
      </c>
      <c r="B4" s="5"/>
      <c r="C4" s="6"/>
      <c r="D4" s="152">
        <f>Orderform!E30</f>
        <v>0</v>
      </c>
      <c r="E4" s="57">
        <f>Orderform!F30</f>
        <v>0</v>
      </c>
    </row>
    <row r="5" spans="1:5" x14ac:dyDescent="0.25">
      <c r="A5" s="4" t="s">
        <v>72</v>
      </c>
      <c r="B5" s="5"/>
      <c r="C5" s="6"/>
      <c r="D5" s="152">
        <f>Orderform!E38</f>
        <v>0</v>
      </c>
      <c r="E5" s="57">
        <f>Orderform!F38</f>
        <v>0</v>
      </c>
    </row>
    <row r="6" spans="1:5" x14ac:dyDescent="0.25">
      <c r="A6" s="4" t="s">
        <v>74</v>
      </c>
      <c r="B6" s="5"/>
      <c r="C6" s="6"/>
      <c r="D6" s="152">
        <f>Orderform!E44</f>
        <v>0</v>
      </c>
      <c r="E6" s="57">
        <f>Orderform!F44</f>
        <v>0</v>
      </c>
    </row>
    <row r="7" spans="1:5" x14ac:dyDescent="0.25">
      <c r="A7" s="4" t="s">
        <v>212</v>
      </c>
      <c r="B7" s="5"/>
      <c r="C7" s="6"/>
      <c r="D7" s="152">
        <f>Orderform!E49</f>
        <v>0</v>
      </c>
      <c r="E7" s="60">
        <f>Orderform!F49</f>
        <v>0</v>
      </c>
    </row>
    <row r="8" spans="1:5" x14ac:dyDescent="0.25">
      <c r="A8" s="4" t="s">
        <v>75</v>
      </c>
      <c r="B8" s="5"/>
      <c r="C8" s="6"/>
      <c r="D8" s="152">
        <f>Orderform!E63</f>
        <v>0</v>
      </c>
      <c r="E8" s="60">
        <f>Orderform!F63</f>
        <v>0</v>
      </c>
    </row>
    <row r="9" spans="1:5" x14ac:dyDescent="0.25">
      <c r="A9" s="8" t="s">
        <v>132</v>
      </c>
      <c r="B9" s="9"/>
      <c r="C9" s="10"/>
      <c r="D9" s="153">
        <f>Orderform!E68</f>
        <v>0</v>
      </c>
      <c r="E9" s="145">
        <f>Orderform!F68</f>
        <v>0</v>
      </c>
    </row>
    <row r="10" spans="1:5" x14ac:dyDescent="0.25">
      <c r="A10" s="8" t="s">
        <v>71</v>
      </c>
      <c r="B10" s="9"/>
      <c r="C10" s="10"/>
      <c r="D10" s="153">
        <f>Orderform!E73</f>
        <v>0</v>
      </c>
      <c r="E10" s="145">
        <f>Orderform!F73</f>
        <v>0</v>
      </c>
    </row>
    <row r="11" spans="1:5" x14ac:dyDescent="0.25">
      <c r="A11" s="8" t="s">
        <v>12</v>
      </c>
      <c r="B11" s="9"/>
      <c r="C11" s="10"/>
      <c r="D11" s="153">
        <f>Orderform!E112</f>
        <v>0</v>
      </c>
      <c r="E11" s="145">
        <f>Orderform!F112</f>
        <v>0</v>
      </c>
    </row>
    <row r="12" spans="1:5" ht="15.75" thickBot="1" x14ac:dyDescent="0.3">
      <c r="A12" s="11" t="s">
        <v>22</v>
      </c>
      <c r="B12" s="2"/>
      <c r="C12" s="3"/>
      <c r="D12" s="154">
        <f>Orderform!E120</f>
        <v>0</v>
      </c>
      <c r="E12" s="146">
        <f>Orderform!F120</f>
        <v>0</v>
      </c>
    </row>
    <row r="13" spans="1:5" ht="17.25" thickTop="1" thickBot="1" x14ac:dyDescent="0.3">
      <c r="A13" s="1" t="s">
        <v>36</v>
      </c>
      <c r="B13" s="12"/>
      <c r="C13" s="13"/>
      <c r="D13" s="155">
        <f>SUM(D2:D12)</f>
        <v>0</v>
      </c>
      <c r="E13" s="58">
        <f>SUM(E2:E12)</f>
        <v>0</v>
      </c>
    </row>
    <row r="14" spans="1:5" ht="15.75" thickBot="1" x14ac:dyDescent="0.3"/>
    <row r="15" spans="1:5" ht="15.75" thickBot="1" x14ac:dyDescent="0.3">
      <c r="A15" s="14" t="s">
        <v>41</v>
      </c>
      <c r="B15" s="15"/>
      <c r="C15" s="15"/>
      <c r="D15" s="16"/>
      <c r="E15" s="66" t="s">
        <v>214</v>
      </c>
    </row>
    <row r="16" spans="1:5" ht="15.75" thickTop="1" x14ac:dyDescent="0.25">
      <c r="A16" s="4" t="s">
        <v>213</v>
      </c>
      <c r="B16" s="148"/>
      <c r="C16" s="148"/>
      <c r="D16" s="149"/>
      <c r="E16" s="156">
        <f>Orderform!B24+Orderform!B25+Orderform!B26+Orderform!B27+Orderform!B28+Orderform!B29+Orderform!B35+Orderform!B36+Orderform!B48+Orderform!B53+Orderform!B54+Orderform!B55+Orderform!B57+Orderform!B58+Orderform!B59+Orderform!B61+Orderform!B62</f>
        <v>0</v>
      </c>
    </row>
    <row r="17" spans="1:5" x14ac:dyDescent="0.25">
      <c r="A17" s="4" t="s">
        <v>42</v>
      </c>
      <c r="B17" s="5"/>
      <c r="C17" s="5"/>
      <c r="D17" s="6"/>
      <c r="E17" s="156">
        <f>Orderform!C10+Orderform!C11+Orderform!C16+Orderform!C17+Orderform!C22+Orderform!C23+Orderform!C24+Orderform!C25+Orderform!C26+Orderform!C27+Orderform!C28+Orderform!C29+Orderform!C34+Orderform!C35+Orderform!C36+Orderform!C37+Orderform!C42+Orderform!C43+Orderform!C48+Orderform!C56+Orderform!C57+Orderform!C58+Orderform!C59+Orderform!C60+Orderform!C61+Orderform!C62</f>
        <v>0</v>
      </c>
    </row>
    <row r="18" spans="1:5" x14ac:dyDescent="0.25">
      <c r="A18" s="4" t="s">
        <v>43</v>
      </c>
      <c r="B18" s="5"/>
      <c r="C18" s="5"/>
      <c r="D18" s="6"/>
      <c r="E18" s="156">
        <f>Orderform!D22+Orderform!D24+Orderform!D25+Orderform!D26+Orderform!D27+Orderform!D28+Orderform!D29+Orderform!D35+Orderform!D36+Orderform!D37+Orderform!D42+Orderform!D43+Orderform!D48+Orderform!D56+Orderform!D57+Orderform!D58+Orderform!D59+Orderform!D60+Orderform!D61+Orderform!D62</f>
        <v>0</v>
      </c>
    </row>
    <row r="19" spans="1:5" ht="15.75" thickBot="1" x14ac:dyDescent="0.3">
      <c r="A19" s="17" t="s">
        <v>44</v>
      </c>
      <c r="B19" s="18"/>
      <c r="C19" s="18"/>
      <c r="D19" s="19"/>
      <c r="E19" s="157">
        <f>Orderform!E73</f>
        <v>0</v>
      </c>
    </row>
    <row r="20" spans="1:5" ht="15.75" thickBot="1" x14ac:dyDescent="0.3"/>
    <row r="21" spans="1:5" ht="15.75" thickBot="1" x14ac:dyDescent="0.3">
      <c r="A21" s="14" t="s">
        <v>45</v>
      </c>
      <c r="B21" s="15"/>
      <c r="C21" s="16"/>
      <c r="D21" s="55" t="s">
        <v>214</v>
      </c>
      <c r="E21" s="56" t="s">
        <v>46</v>
      </c>
    </row>
    <row r="22" spans="1:5" ht="15.75" thickTop="1" x14ac:dyDescent="0.25">
      <c r="A22" s="4" t="s">
        <v>213</v>
      </c>
      <c r="B22" s="148"/>
      <c r="C22" s="149"/>
      <c r="D22" s="158">
        <f>E16</f>
        <v>0</v>
      </c>
      <c r="E22" s="150">
        <f>(D22*278)/1000</f>
        <v>0</v>
      </c>
    </row>
    <row r="23" spans="1:5" x14ac:dyDescent="0.25">
      <c r="A23" s="4" t="s">
        <v>42</v>
      </c>
      <c r="B23" s="5"/>
      <c r="C23" s="6"/>
      <c r="D23" s="158">
        <f>E17</f>
        <v>0</v>
      </c>
      <c r="E23" s="147">
        <f>(D23*508)/1000</f>
        <v>0</v>
      </c>
    </row>
    <row r="24" spans="1:5" x14ac:dyDescent="0.25">
      <c r="A24" s="4" t="s">
        <v>43</v>
      </c>
      <c r="B24" s="5"/>
      <c r="C24" s="6"/>
      <c r="D24" s="158">
        <f>E18</f>
        <v>0</v>
      </c>
      <c r="E24" s="147">
        <f>(D24*667)/1000</f>
        <v>0</v>
      </c>
    </row>
    <row r="25" spans="1:5" x14ac:dyDescent="0.25">
      <c r="A25" s="8" t="s">
        <v>44</v>
      </c>
      <c r="B25" s="9"/>
      <c r="C25" s="10"/>
      <c r="D25" s="159">
        <f>D10</f>
        <v>0</v>
      </c>
      <c r="E25" s="147">
        <f>(D25*564)/1000</f>
        <v>0</v>
      </c>
    </row>
    <row r="26" spans="1:5" ht="15.75" thickBot="1" x14ac:dyDescent="0.3">
      <c r="A26" s="11" t="s">
        <v>132</v>
      </c>
      <c r="B26" s="2"/>
      <c r="C26" s="3"/>
      <c r="D26" s="160">
        <f>D9</f>
        <v>0</v>
      </c>
      <c r="E26" s="151">
        <f>(D26*564)/1000</f>
        <v>0</v>
      </c>
    </row>
    <row r="27" spans="1:5" ht="17.25" thickTop="1" thickBot="1" x14ac:dyDescent="0.3">
      <c r="A27" s="1" t="s">
        <v>47</v>
      </c>
      <c r="B27" s="12"/>
      <c r="C27" s="13"/>
      <c r="D27" s="161">
        <f>SUM(D22:D26)</f>
        <v>0</v>
      </c>
      <c r="E27" s="61">
        <f>SUM(E22:E26)</f>
        <v>0</v>
      </c>
    </row>
    <row r="28" spans="1:5" s="84" customFormat="1" ht="16.5" thickBot="1" x14ac:dyDescent="0.3">
      <c r="A28" s="80"/>
      <c r="B28" s="81"/>
      <c r="C28" s="82"/>
      <c r="D28" s="83"/>
      <c r="E28" s="83"/>
    </row>
    <row r="29" spans="1:5" ht="15.75" thickBot="1" x14ac:dyDescent="0.3">
      <c r="A29" s="14" t="s">
        <v>51</v>
      </c>
      <c r="B29" s="15"/>
      <c r="C29" s="16"/>
      <c r="D29" s="55" t="s">
        <v>214</v>
      </c>
      <c r="E29" s="56" t="s">
        <v>52</v>
      </c>
    </row>
    <row r="30" spans="1:5" ht="15.75" thickTop="1" x14ac:dyDescent="0.25">
      <c r="A30" s="4" t="s">
        <v>136</v>
      </c>
      <c r="B30" s="5"/>
      <c r="C30" s="6"/>
      <c r="D30" s="158">
        <f>D22+D23+D24+D26</f>
        <v>0</v>
      </c>
      <c r="E30" s="62" t="s">
        <v>48</v>
      </c>
    </row>
    <row r="31" spans="1:5" x14ac:dyDescent="0.25">
      <c r="A31" s="4" t="s">
        <v>60</v>
      </c>
      <c r="B31" s="5"/>
      <c r="C31" s="6"/>
      <c r="D31" s="158">
        <f>D25</f>
        <v>0</v>
      </c>
      <c r="E31" s="62" t="s">
        <v>59</v>
      </c>
    </row>
    <row r="32" spans="1:5" x14ac:dyDescent="0.25">
      <c r="A32" s="4" t="s">
        <v>53</v>
      </c>
      <c r="B32" s="5"/>
      <c r="C32" s="6"/>
      <c r="D32" s="158">
        <f>Orderform!E80+Orderform!C89</f>
        <v>0</v>
      </c>
      <c r="E32" s="63" t="s">
        <v>61</v>
      </c>
    </row>
    <row r="33" spans="1:6" x14ac:dyDescent="0.25">
      <c r="A33" s="4" t="s">
        <v>54</v>
      </c>
      <c r="B33" s="5"/>
      <c r="C33" s="6"/>
      <c r="D33" s="158">
        <f>Orderform!E91+Orderform!E92+Orderform!E93+Orderform!E94+Orderform!E95+Orderform!E96+Orderform!E99+Orderform!E101</f>
        <v>0</v>
      </c>
      <c r="E33" s="62" t="s">
        <v>49</v>
      </c>
    </row>
    <row r="34" spans="1:6" x14ac:dyDescent="0.25">
      <c r="A34" s="4" t="s">
        <v>55</v>
      </c>
      <c r="B34" s="5"/>
      <c r="C34" s="6"/>
      <c r="D34" s="158">
        <f>Orderform!E83+Orderform!E90</f>
        <v>0</v>
      </c>
      <c r="E34" s="63" t="s">
        <v>64</v>
      </c>
    </row>
    <row r="35" spans="1:6" x14ac:dyDescent="0.25">
      <c r="A35" s="4" t="s">
        <v>56</v>
      </c>
      <c r="B35" s="7"/>
      <c r="C35" s="6"/>
      <c r="D35" s="158">
        <f>Orderform!E118+Orderform!E119</f>
        <v>0</v>
      </c>
      <c r="E35" s="62" t="s">
        <v>50</v>
      </c>
    </row>
    <row r="36" spans="1:6" x14ac:dyDescent="0.25">
      <c r="A36" s="8" t="s">
        <v>57</v>
      </c>
      <c r="B36" s="9"/>
      <c r="C36" s="10"/>
      <c r="D36" s="159">
        <f>Orderform!E116</f>
        <v>0</v>
      </c>
      <c r="E36" s="64" t="s">
        <v>62</v>
      </c>
    </row>
    <row r="37" spans="1:6" ht="15.75" thickBot="1" x14ac:dyDescent="0.3">
      <c r="A37" s="17" t="s">
        <v>58</v>
      </c>
      <c r="B37" s="18"/>
      <c r="C37" s="19"/>
      <c r="D37" s="162">
        <f>Orderform!E117</f>
        <v>0</v>
      </c>
      <c r="E37" s="65" t="s">
        <v>63</v>
      </c>
    </row>
    <row r="38" spans="1:6" ht="15.75" thickBot="1" x14ac:dyDescent="0.3"/>
    <row r="39" spans="1:6" ht="15.75" thickBot="1" x14ac:dyDescent="0.3">
      <c r="A39" s="14" t="s">
        <v>65</v>
      </c>
      <c r="B39" s="15"/>
      <c r="C39" s="15"/>
      <c r="D39" s="16"/>
      <c r="E39" s="66" t="s">
        <v>214</v>
      </c>
      <c r="F39" s="59"/>
    </row>
    <row r="40" spans="1:6" ht="15.75" thickTop="1" x14ac:dyDescent="0.25">
      <c r="A40" s="20" t="s">
        <v>66</v>
      </c>
      <c r="B40" s="5"/>
      <c r="C40" s="5"/>
      <c r="D40" s="6"/>
      <c r="E40" s="67">
        <f>ROUNDUP((D23/36)+(D24/29)+ (D22/60),0)</f>
        <v>0</v>
      </c>
      <c r="F40" s="68"/>
    </row>
    <row r="41" spans="1:6" ht="15.75" thickBot="1" x14ac:dyDescent="0.3">
      <c r="A41" s="22" t="s">
        <v>68</v>
      </c>
      <c r="B41" s="23"/>
      <c r="C41" s="23"/>
      <c r="D41" s="23"/>
      <c r="E41" s="69">
        <f>ROUNDUP(D26/15,0)</f>
        <v>0</v>
      </c>
      <c r="F41" s="70"/>
    </row>
    <row r="42" spans="1:6" ht="16.5" thickTop="1" thickBot="1" x14ac:dyDescent="0.3">
      <c r="A42" s="24" t="s">
        <v>67</v>
      </c>
      <c r="B42" s="21"/>
      <c r="C42" s="21"/>
      <c r="D42" s="21"/>
      <c r="E42" s="71">
        <f>ROUNDUP(E40+E41,0)</f>
        <v>0</v>
      </c>
      <c r="F42" s="72"/>
    </row>
  </sheetData>
  <sheetProtection password="CCFB" sheet="1" objects="1" scenarios="1" selectLockedCells="1"/>
  <pageMargins left="0.7" right="0.7" top="0.75" bottom="0.75" header="0.3" footer="0.3"/>
  <pageSetup paperSize="9" orientation="portrait" horizontalDpi="0" verticalDpi="0" r:id="rId1"/>
  <ignoredErrors>
    <ignoredError sqref="E40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G121"/>
  <sheetViews>
    <sheetView showGridLines="0" workbookViewId="0">
      <selection activeCell="A144" sqref="A143:A144"/>
    </sheetView>
  </sheetViews>
  <sheetFormatPr defaultRowHeight="15.75" x14ac:dyDescent="0.25"/>
  <cols>
    <col min="1" max="1" width="42.5703125" style="39" bestFit="1" customWidth="1"/>
    <col min="2" max="4" width="12" style="48" customWidth="1"/>
    <col min="5" max="5" width="12" style="34" customWidth="1"/>
    <col min="6" max="6" width="9.85546875" style="54" customWidth="1"/>
    <col min="7" max="16384" width="9.140625" style="26"/>
  </cols>
  <sheetData>
    <row r="8" spans="1:6" ht="15" x14ac:dyDescent="0.25">
      <c r="A8" s="35" t="s">
        <v>28</v>
      </c>
      <c r="B8" s="36"/>
      <c r="C8" s="36"/>
      <c r="D8" s="36"/>
      <c r="E8" s="25"/>
      <c r="F8" s="49"/>
    </row>
    <row r="9" spans="1:6" ht="15" x14ac:dyDescent="0.25">
      <c r="A9" s="113" t="s">
        <v>1</v>
      </c>
      <c r="B9" s="98">
        <v>0.3</v>
      </c>
      <c r="C9" s="98">
        <v>0.5</v>
      </c>
      <c r="D9" s="98">
        <v>0.75</v>
      </c>
      <c r="E9" s="103" t="s">
        <v>167</v>
      </c>
      <c r="F9" s="104" t="s">
        <v>346</v>
      </c>
    </row>
    <row r="10" spans="1:6" ht="15" x14ac:dyDescent="0.25">
      <c r="A10" s="99" t="s">
        <v>168</v>
      </c>
      <c r="B10" s="100"/>
      <c r="C10" s="210"/>
      <c r="D10" s="100"/>
      <c r="E10" s="211">
        <f>C10</f>
        <v>0</v>
      </c>
      <c r="F10" s="212">
        <f>C10*10.83</f>
        <v>0</v>
      </c>
    </row>
    <row r="11" spans="1:6" thickBot="1" x14ac:dyDescent="0.3">
      <c r="A11" s="101" t="s">
        <v>169</v>
      </c>
      <c r="B11" s="102"/>
      <c r="C11" s="213"/>
      <c r="D11" s="102"/>
      <c r="E11" s="214">
        <f>C11</f>
        <v>0</v>
      </c>
      <c r="F11" s="215">
        <f>C11*10.83</f>
        <v>0</v>
      </c>
    </row>
    <row r="12" spans="1:6" thickTop="1" x14ac:dyDescent="0.25">
      <c r="A12" s="37"/>
      <c r="B12" s="38"/>
      <c r="C12" s="38"/>
      <c r="D12" s="38"/>
      <c r="E12" s="138">
        <f>E10+E11</f>
        <v>0</v>
      </c>
      <c r="F12" s="38">
        <f>F10+F11</f>
        <v>0</v>
      </c>
    </row>
    <row r="14" spans="1:6" ht="15" x14ac:dyDescent="0.25">
      <c r="A14" s="35" t="s">
        <v>137</v>
      </c>
      <c r="B14" s="36"/>
      <c r="C14" s="36"/>
      <c r="D14" s="36"/>
      <c r="E14" s="25"/>
      <c r="F14" s="49"/>
    </row>
    <row r="15" spans="1:6" ht="15" x14ac:dyDescent="0.25">
      <c r="A15" s="113" t="s">
        <v>1</v>
      </c>
      <c r="B15" s="98">
        <v>0.3</v>
      </c>
      <c r="C15" s="98">
        <v>0.5</v>
      </c>
      <c r="D15" s="98">
        <v>0.75</v>
      </c>
      <c r="E15" s="103" t="s">
        <v>167</v>
      </c>
      <c r="F15" s="104" t="s">
        <v>346</v>
      </c>
    </row>
    <row r="16" spans="1:6" ht="15" x14ac:dyDescent="0.25">
      <c r="A16" s="105" t="s">
        <v>170</v>
      </c>
      <c r="B16" s="106"/>
      <c r="C16" s="139"/>
      <c r="D16" s="106"/>
      <c r="E16" s="130">
        <f>C16</f>
        <v>0</v>
      </c>
      <c r="F16" s="212">
        <f>C16*13.54</f>
        <v>0</v>
      </c>
    </row>
    <row r="17" spans="1:6" thickBot="1" x14ac:dyDescent="0.3">
      <c r="A17" s="107" t="s">
        <v>171</v>
      </c>
      <c r="B17" s="170"/>
      <c r="C17" s="140"/>
      <c r="D17" s="170"/>
      <c r="E17" s="132">
        <f>C17</f>
        <v>0</v>
      </c>
      <c r="F17" s="215">
        <f>C17*13.54</f>
        <v>0</v>
      </c>
    </row>
    <row r="18" spans="1:6" thickTop="1" x14ac:dyDescent="0.25">
      <c r="A18" s="37"/>
      <c r="B18" s="38"/>
      <c r="C18" s="38"/>
      <c r="D18" s="38"/>
      <c r="E18" s="138">
        <f>E16+E17</f>
        <v>0</v>
      </c>
      <c r="F18" s="38">
        <f>F16+F17</f>
        <v>0</v>
      </c>
    </row>
    <row r="19" spans="1:6" s="95" customFormat="1" ht="15" x14ac:dyDescent="0.25">
      <c r="A19" s="46"/>
      <c r="B19" s="47"/>
      <c r="C19" s="47"/>
      <c r="D19" s="47"/>
      <c r="E19" s="73"/>
      <c r="F19" s="47"/>
    </row>
    <row r="20" spans="1:6" s="95" customFormat="1" ht="15" x14ac:dyDescent="0.25">
      <c r="A20" s="35" t="s">
        <v>142</v>
      </c>
      <c r="B20" s="36"/>
      <c r="C20" s="36"/>
      <c r="D20" s="36"/>
      <c r="E20" s="25"/>
      <c r="F20" s="49"/>
    </row>
    <row r="21" spans="1:6" s="95" customFormat="1" ht="15" x14ac:dyDescent="0.25">
      <c r="A21" s="113" t="s">
        <v>1</v>
      </c>
      <c r="B21" s="98">
        <v>0.3</v>
      </c>
      <c r="C21" s="98">
        <v>0.5</v>
      </c>
      <c r="D21" s="98">
        <v>0.75</v>
      </c>
      <c r="E21" s="103" t="s">
        <v>167</v>
      </c>
      <c r="F21" s="104" t="s">
        <v>346</v>
      </c>
    </row>
    <row r="22" spans="1:6" s="95" customFormat="1" ht="15" x14ac:dyDescent="0.25">
      <c r="A22" s="105" t="s">
        <v>312</v>
      </c>
      <c r="B22" s="98"/>
      <c r="C22" s="139"/>
      <c r="D22" s="139"/>
      <c r="E22" s="199">
        <f>C22+D22</f>
        <v>0</v>
      </c>
      <c r="F22" s="212">
        <f>((C22*15.7)+(D22*16.24))</f>
        <v>0</v>
      </c>
    </row>
    <row r="23" spans="1:6" s="95" customFormat="1" ht="15" x14ac:dyDescent="0.25">
      <c r="A23" s="105" t="s">
        <v>172</v>
      </c>
      <c r="B23" s="123"/>
      <c r="C23" s="139"/>
      <c r="D23" s="123"/>
      <c r="E23" s="130">
        <f>C23</f>
        <v>0</v>
      </c>
      <c r="F23" s="212">
        <f>C23*13.54</f>
        <v>0</v>
      </c>
    </row>
    <row r="24" spans="1:6" s="32" customFormat="1" ht="15" x14ac:dyDescent="0.25">
      <c r="A24" s="105" t="s">
        <v>173</v>
      </c>
      <c r="B24" s="139"/>
      <c r="C24" s="139"/>
      <c r="D24" s="139"/>
      <c r="E24" s="130">
        <f t="shared" ref="E24:E29" si="0">B24+C24+D24</f>
        <v>0</v>
      </c>
      <c r="F24" s="212">
        <f>((B24*15.16)+(C24*(16.24))+(D24*(17.87)))</f>
        <v>0</v>
      </c>
    </row>
    <row r="25" spans="1:6" s="32" customFormat="1" ht="15" x14ac:dyDescent="0.25">
      <c r="A25" s="105" t="s">
        <v>174</v>
      </c>
      <c r="B25" s="139"/>
      <c r="C25" s="139"/>
      <c r="D25" s="139"/>
      <c r="E25" s="131">
        <f t="shared" si="0"/>
        <v>0</v>
      </c>
      <c r="F25" s="216">
        <f>((B25*15.7)+(C25*17.33)+(D25*17.87))</f>
        <v>0</v>
      </c>
    </row>
    <row r="26" spans="1:6" s="32" customFormat="1" ht="15" x14ac:dyDescent="0.25">
      <c r="A26" s="105" t="s">
        <v>175</v>
      </c>
      <c r="B26" s="139"/>
      <c r="C26" s="139"/>
      <c r="D26" s="139"/>
      <c r="E26" s="131">
        <f t="shared" si="0"/>
        <v>0</v>
      </c>
      <c r="F26" s="216">
        <f t="shared" ref="F26:F29" si="1">((B26*15.7)+(C26*17.33)+(D26*17.87))</f>
        <v>0</v>
      </c>
    </row>
    <row r="27" spans="1:6" s="32" customFormat="1" ht="15" x14ac:dyDescent="0.25">
      <c r="A27" s="105" t="s">
        <v>176</v>
      </c>
      <c r="B27" s="139"/>
      <c r="C27" s="139"/>
      <c r="D27" s="139"/>
      <c r="E27" s="131">
        <f t="shared" si="0"/>
        <v>0</v>
      </c>
      <c r="F27" s="216">
        <f t="shared" si="1"/>
        <v>0</v>
      </c>
    </row>
    <row r="28" spans="1:6" s="32" customFormat="1" ht="15" x14ac:dyDescent="0.25">
      <c r="A28" s="105" t="s">
        <v>177</v>
      </c>
      <c r="B28" s="139"/>
      <c r="C28" s="139"/>
      <c r="D28" s="139"/>
      <c r="E28" s="131">
        <f t="shared" si="0"/>
        <v>0</v>
      </c>
      <c r="F28" s="216">
        <f t="shared" si="1"/>
        <v>0</v>
      </c>
    </row>
    <row r="29" spans="1:6" s="32" customFormat="1" thickBot="1" x14ac:dyDescent="0.3">
      <c r="A29" s="107" t="s">
        <v>178</v>
      </c>
      <c r="B29" s="140"/>
      <c r="C29" s="140"/>
      <c r="D29" s="140"/>
      <c r="E29" s="132">
        <f t="shared" si="0"/>
        <v>0</v>
      </c>
      <c r="F29" s="215">
        <f t="shared" si="1"/>
        <v>0</v>
      </c>
    </row>
    <row r="30" spans="1:6" s="32" customFormat="1" thickTop="1" x14ac:dyDescent="0.25">
      <c r="A30" s="37"/>
      <c r="B30" s="38"/>
      <c r="C30" s="38"/>
      <c r="D30" s="38"/>
      <c r="E30" s="138">
        <f>SUM(E22:E29)</f>
        <v>0</v>
      </c>
      <c r="F30" s="38">
        <f>SUM(F22:F29)</f>
        <v>0</v>
      </c>
    </row>
    <row r="31" spans="1:6" s="32" customFormat="1" ht="15" x14ac:dyDescent="0.25">
      <c r="A31" s="46"/>
      <c r="B31" s="47"/>
      <c r="C31" s="47"/>
      <c r="D31" s="47"/>
      <c r="E31" s="73"/>
      <c r="F31" s="47"/>
    </row>
    <row r="32" spans="1:6" ht="15" x14ac:dyDescent="0.25">
      <c r="A32" s="35" t="s">
        <v>25</v>
      </c>
      <c r="B32" s="36"/>
      <c r="C32" s="36"/>
      <c r="D32" s="36"/>
      <c r="E32" s="25"/>
      <c r="F32" s="49"/>
    </row>
    <row r="33" spans="1:6" ht="15" x14ac:dyDescent="0.25">
      <c r="A33" s="113" t="s">
        <v>1</v>
      </c>
      <c r="B33" s="98">
        <v>0.3</v>
      </c>
      <c r="C33" s="98">
        <v>0.5</v>
      </c>
      <c r="D33" s="98">
        <v>0.75</v>
      </c>
      <c r="E33" s="103" t="s">
        <v>167</v>
      </c>
      <c r="F33" s="104" t="s">
        <v>346</v>
      </c>
    </row>
    <row r="34" spans="1:6" ht="15" x14ac:dyDescent="0.25">
      <c r="A34" s="202" t="s">
        <v>320</v>
      </c>
      <c r="B34" s="201"/>
      <c r="C34" s="139"/>
      <c r="D34" s="201"/>
      <c r="E34" s="203">
        <f>C34</f>
        <v>0</v>
      </c>
      <c r="F34" s="204">
        <f>C34*13.54</f>
        <v>0</v>
      </c>
    </row>
    <row r="35" spans="1:6" ht="15" x14ac:dyDescent="0.25">
      <c r="A35" s="202" t="s">
        <v>328</v>
      </c>
      <c r="B35" s="139"/>
      <c r="C35" s="139"/>
      <c r="D35" s="139"/>
      <c r="E35" s="203">
        <f>B35+C35+D35</f>
        <v>0</v>
      </c>
      <c r="F35" s="204">
        <f>((B35*15.16)+(C35*16.24)+(D35*17.87))</f>
        <v>0</v>
      </c>
    </row>
    <row r="36" spans="1:6" ht="15" x14ac:dyDescent="0.25">
      <c r="A36" s="202" t="s">
        <v>329</v>
      </c>
      <c r="B36" s="139"/>
      <c r="C36" s="139"/>
      <c r="D36" s="139"/>
      <c r="E36" s="203">
        <f>B36+C36+D36</f>
        <v>0</v>
      </c>
      <c r="F36" s="204">
        <f>((B36*15.16)+(C36*16.24)+(D36*17.87))</f>
        <v>0</v>
      </c>
    </row>
    <row r="37" spans="1:6" thickBot="1" x14ac:dyDescent="0.3">
      <c r="A37" s="101" t="s">
        <v>179</v>
      </c>
      <c r="B37" s="108"/>
      <c r="C37" s="140"/>
      <c r="D37" s="140"/>
      <c r="E37" s="132">
        <f>C37+D37</f>
        <v>0</v>
      </c>
      <c r="F37" s="221">
        <f>((B37*15.16)+(C37*16.24)+(D37*17.87))</f>
        <v>0</v>
      </c>
    </row>
    <row r="38" spans="1:6" thickTop="1" x14ac:dyDescent="0.25">
      <c r="A38" s="37"/>
      <c r="B38" s="38"/>
      <c r="C38" s="38"/>
      <c r="D38" s="38"/>
      <c r="E38" s="138">
        <f>E34++E35+E36+E37</f>
        <v>0</v>
      </c>
      <c r="F38" s="38">
        <f>F34+F35+F36+F37</f>
        <v>0</v>
      </c>
    </row>
    <row r="39" spans="1:6" ht="15" x14ac:dyDescent="0.25">
      <c r="A39" s="41"/>
      <c r="B39" s="40"/>
      <c r="C39" s="40"/>
      <c r="D39" s="40"/>
      <c r="E39" s="27"/>
      <c r="F39" s="50"/>
    </row>
    <row r="40" spans="1:6" ht="15" x14ac:dyDescent="0.25">
      <c r="A40" s="35" t="s">
        <v>69</v>
      </c>
      <c r="B40" s="36"/>
      <c r="C40" s="36"/>
      <c r="D40" s="36"/>
      <c r="E40" s="25"/>
      <c r="F40" s="49"/>
    </row>
    <row r="41" spans="1:6" ht="15" x14ac:dyDescent="0.25">
      <c r="A41" s="113" t="s">
        <v>1</v>
      </c>
      <c r="B41" s="98">
        <v>0.3</v>
      </c>
      <c r="C41" s="98">
        <v>0.5</v>
      </c>
      <c r="D41" s="98">
        <v>0.75</v>
      </c>
      <c r="E41" s="103" t="s">
        <v>167</v>
      </c>
      <c r="F41" s="104" t="s">
        <v>346</v>
      </c>
    </row>
    <row r="42" spans="1:6" ht="15" x14ac:dyDescent="0.25">
      <c r="A42" s="99" t="s">
        <v>180</v>
      </c>
      <c r="B42" s="217"/>
      <c r="C42" s="139"/>
      <c r="D42" s="139"/>
      <c r="E42" s="211">
        <f>C42+D42</f>
        <v>0</v>
      </c>
      <c r="F42" s="212">
        <f>((C42*15.16)+(D42*15.7))</f>
        <v>0</v>
      </c>
    </row>
    <row r="43" spans="1:6" thickBot="1" x14ac:dyDescent="0.3">
      <c r="A43" s="101" t="s">
        <v>181</v>
      </c>
      <c r="B43" s="218"/>
      <c r="C43" s="140"/>
      <c r="D43" s="140"/>
      <c r="E43" s="214">
        <f>C43+D43</f>
        <v>0</v>
      </c>
      <c r="F43" s="215">
        <f>((C43*15.16)+(D43*15.7))</f>
        <v>0</v>
      </c>
    </row>
    <row r="44" spans="1:6" thickTop="1" x14ac:dyDescent="0.25">
      <c r="A44" s="37"/>
      <c r="B44" s="38"/>
      <c r="C44" s="38"/>
      <c r="D44" s="38"/>
      <c r="E44" s="138">
        <f>E42+E43</f>
        <v>0</v>
      </c>
      <c r="F44" s="38">
        <f>F42+F43</f>
        <v>0</v>
      </c>
    </row>
    <row r="45" spans="1:6" s="144" customFormat="1" ht="15" x14ac:dyDescent="0.25">
      <c r="A45" s="141"/>
      <c r="B45" s="142"/>
      <c r="C45" s="142"/>
      <c r="D45" s="142"/>
      <c r="E45" s="143"/>
      <c r="F45" s="142"/>
    </row>
    <row r="46" spans="1:6" s="144" customFormat="1" ht="15" x14ac:dyDescent="0.25">
      <c r="A46" s="35" t="s">
        <v>208</v>
      </c>
      <c r="B46" s="36"/>
      <c r="C46" s="36"/>
      <c r="D46" s="36"/>
      <c r="E46" s="25"/>
      <c r="F46" s="49"/>
    </row>
    <row r="47" spans="1:6" s="144" customFormat="1" ht="15" x14ac:dyDescent="0.25">
      <c r="A47" s="113" t="s">
        <v>1</v>
      </c>
      <c r="B47" s="98">
        <v>0.3</v>
      </c>
      <c r="C47" s="98">
        <v>0.5</v>
      </c>
      <c r="D47" s="98">
        <v>0.75</v>
      </c>
      <c r="E47" s="103" t="s">
        <v>167</v>
      </c>
      <c r="F47" s="104" t="s">
        <v>346</v>
      </c>
    </row>
    <row r="48" spans="1:6" s="144" customFormat="1" thickBot="1" x14ac:dyDescent="0.3">
      <c r="A48" s="101" t="s">
        <v>209</v>
      </c>
      <c r="B48" s="140"/>
      <c r="C48" s="140"/>
      <c r="D48" s="140"/>
      <c r="E48" s="132">
        <f>B48+C48+D48</f>
        <v>0</v>
      </c>
      <c r="F48" s="215">
        <f>((B48*14.07)+(C48*15.7)+(D48*16.24))</f>
        <v>0</v>
      </c>
    </row>
    <row r="49" spans="1:6" s="144" customFormat="1" thickTop="1" x14ac:dyDescent="0.25">
      <c r="A49" s="37"/>
      <c r="B49" s="38"/>
      <c r="C49" s="38"/>
      <c r="D49" s="38"/>
      <c r="E49" s="138">
        <f>E48</f>
        <v>0</v>
      </c>
      <c r="F49" s="38">
        <f>F48</f>
        <v>0</v>
      </c>
    </row>
    <row r="50" spans="1:6" s="144" customFormat="1" ht="15" x14ac:dyDescent="0.25">
      <c r="A50" s="141"/>
      <c r="B50" s="142"/>
      <c r="C50" s="142"/>
      <c r="D50" s="142"/>
      <c r="E50" s="143"/>
      <c r="F50" s="142"/>
    </row>
    <row r="51" spans="1:6" ht="15" x14ac:dyDescent="0.25">
      <c r="A51" s="35" t="s">
        <v>70</v>
      </c>
      <c r="B51" s="36"/>
      <c r="C51" s="36"/>
      <c r="D51" s="36"/>
      <c r="E51" s="74"/>
      <c r="F51" s="75"/>
    </row>
    <row r="52" spans="1:6" ht="15" x14ac:dyDescent="0.25">
      <c r="A52" s="113" t="s">
        <v>1</v>
      </c>
      <c r="B52" s="98">
        <v>0.3</v>
      </c>
      <c r="C52" s="98">
        <v>0.5</v>
      </c>
      <c r="D52" s="98">
        <v>0.75</v>
      </c>
      <c r="E52" s="103" t="s">
        <v>167</v>
      </c>
      <c r="F52" s="104" t="s">
        <v>346</v>
      </c>
    </row>
    <row r="53" spans="1:6" ht="15" x14ac:dyDescent="0.25">
      <c r="A53" s="105" t="s">
        <v>325</v>
      </c>
      <c r="B53" s="139"/>
      <c r="C53" s="98"/>
      <c r="D53" s="98"/>
      <c r="E53" s="199">
        <f>B53</f>
        <v>0</v>
      </c>
      <c r="F53" s="206">
        <f>B53*14.07</f>
        <v>0</v>
      </c>
    </row>
    <row r="54" spans="1:6" ht="15" x14ac:dyDescent="0.25">
      <c r="A54" s="105" t="s">
        <v>326</v>
      </c>
      <c r="B54" s="139"/>
      <c r="C54" s="98"/>
      <c r="D54" s="98"/>
      <c r="E54" s="199">
        <f t="shared" ref="E54:E55" si="2">B54</f>
        <v>0</v>
      </c>
      <c r="F54" s="206">
        <f t="shared" ref="F54:F55" si="3">B54*14.07</f>
        <v>0</v>
      </c>
    </row>
    <row r="55" spans="1:6" ht="15" x14ac:dyDescent="0.25">
      <c r="A55" s="105" t="s">
        <v>327</v>
      </c>
      <c r="B55" s="139"/>
      <c r="C55" s="98"/>
      <c r="D55" s="98"/>
      <c r="E55" s="199">
        <f t="shared" si="2"/>
        <v>0</v>
      </c>
      <c r="F55" s="206">
        <f t="shared" si="3"/>
        <v>0</v>
      </c>
    </row>
    <row r="56" spans="1:6" ht="15" x14ac:dyDescent="0.25">
      <c r="A56" s="109" t="s">
        <v>182</v>
      </c>
      <c r="B56" s="217"/>
      <c r="C56" s="139"/>
      <c r="D56" s="139"/>
      <c r="E56" s="211">
        <f>C56+D56</f>
        <v>0</v>
      </c>
      <c r="F56" s="212">
        <f>((C56*15.7)+(D56*16.24))</f>
        <v>0</v>
      </c>
    </row>
    <row r="57" spans="1:6" ht="15" x14ac:dyDescent="0.25">
      <c r="A57" s="109" t="s">
        <v>183</v>
      </c>
      <c r="B57" s="139"/>
      <c r="C57" s="139"/>
      <c r="D57" s="139"/>
      <c r="E57" s="211">
        <f>B57+C57+D57</f>
        <v>0</v>
      </c>
      <c r="F57" s="212">
        <f>((B57*14.07)+(C57*15.7)+(D57*16.24))</f>
        <v>0</v>
      </c>
    </row>
    <row r="58" spans="1:6" ht="15" x14ac:dyDescent="0.25">
      <c r="A58" s="109" t="s">
        <v>184</v>
      </c>
      <c r="B58" s="139"/>
      <c r="C58" s="139"/>
      <c r="D58" s="139"/>
      <c r="E58" s="211">
        <f>B58+C58+D58</f>
        <v>0</v>
      </c>
      <c r="F58" s="212">
        <f>((B58*14.07)+(C58*15.7)+(D58*16.24))</f>
        <v>0</v>
      </c>
    </row>
    <row r="59" spans="1:6" ht="15" x14ac:dyDescent="0.25">
      <c r="A59" s="105" t="s">
        <v>185</v>
      </c>
      <c r="B59" s="139"/>
      <c r="C59" s="139"/>
      <c r="D59" s="139"/>
      <c r="E59" s="211">
        <f>B59+C59+D59</f>
        <v>0</v>
      </c>
      <c r="F59" s="212">
        <f>((B59*14.07)+(C59*15.7)+(D59*16.24))</f>
        <v>0</v>
      </c>
    </row>
    <row r="60" spans="1:6" ht="15" x14ac:dyDescent="0.25">
      <c r="A60" s="105" t="s">
        <v>186</v>
      </c>
      <c r="B60" s="217"/>
      <c r="C60" s="139"/>
      <c r="D60" s="139"/>
      <c r="E60" s="211">
        <f>C60+D60</f>
        <v>0</v>
      </c>
      <c r="F60" s="212">
        <f>(C60*15.7)+(D60*16.24)</f>
        <v>0</v>
      </c>
    </row>
    <row r="61" spans="1:6" ht="15" x14ac:dyDescent="0.25">
      <c r="A61" s="99" t="s">
        <v>187</v>
      </c>
      <c r="B61" s="139"/>
      <c r="C61" s="139"/>
      <c r="D61" s="139"/>
      <c r="E61" s="211">
        <f>B61+C61+D61</f>
        <v>0</v>
      </c>
      <c r="F61" s="212">
        <f>((B61*14.07)+(C61*15.7)+(D61*16.24))</f>
        <v>0</v>
      </c>
    </row>
    <row r="62" spans="1:6" thickBot="1" x14ac:dyDescent="0.3">
      <c r="A62" s="101" t="s">
        <v>188</v>
      </c>
      <c r="B62" s="140"/>
      <c r="C62" s="140"/>
      <c r="D62" s="140"/>
      <c r="E62" s="214">
        <f>B62+C62+D62</f>
        <v>0</v>
      </c>
      <c r="F62" s="215">
        <f>((B62*14.07)+(C62*15.7)+(D62*16.24))</f>
        <v>0</v>
      </c>
    </row>
    <row r="63" spans="1:6" thickTop="1" x14ac:dyDescent="0.25">
      <c r="A63" s="37"/>
      <c r="B63" s="38"/>
      <c r="C63" s="38"/>
      <c r="D63" s="38"/>
      <c r="E63" s="138">
        <f>SUM(E53:E62)</f>
        <v>0</v>
      </c>
      <c r="F63" s="38">
        <f>SUM(F53:F62)</f>
        <v>0</v>
      </c>
    </row>
    <row r="64" spans="1:6" ht="15" x14ac:dyDescent="0.25">
      <c r="A64" s="41"/>
      <c r="B64" s="42"/>
      <c r="C64" s="42"/>
      <c r="D64" s="42"/>
      <c r="E64" s="28"/>
      <c r="F64" s="42"/>
    </row>
    <row r="65" spans="1:7" s="32" customFormat="1" ht="15" x14ac:dyDescent="0.25">
      <c r="A65" s="35" t="s">
        <v>132</v>
      </c>
      <c r="B65" s="36"/>
      <c r="C65" s="36"/>
      <c r="D65" s="36"/>
      <c r="E65" s="36"/>
      <c r="F65" s="25"/>
    </row>
    <row r="66" spans="1:7" s="32" customFormat="1" ht="15" x14ac:dyDescent="0.25">
      <c r="A66" s="110" t="s">
        <v>133</v>
      </c>
      <c r="B66" s="98"/>
      <c r="C66" s="98" t="s">
        <v>189</v>
      </c>
      <c r="D66" s="98"/>
      <c r="E66" s="103" t="s">
        <v>167</v>
      </c>
      <c r="F66" s="104" t="s">
        <v>346</v>
      </c>
    </row>
    <row r="67" spans="1:7" s="32" customFormat="1" thickBot="1" x14ac:dyDescent="0.3">
      <c r="A67" s="101" t="s">
        <v>135</v>
      </c>
      <c r="B67" s="108"/>
      <c r="C67" s="140"/>
      <c r="D67" s="108"/>
      <c r="E67" s="132">
        <f>C67</f>
        <v>0</v>
      </c>
      <c r="F67" s="215">
        <f>C67*24.91</f>
        <v>0</v>
      </c>
    </row>
    <row r="68" spans="1:7" s="32" customFormat="1" thickTop="1" x14ac:dyDescent="0.25">
      <c r="A68" s="37"/>
      <c r="B68" s="38"/>
      <c r="C68" s="38"/>
      <c r="D68" s="38"/>
      <c r="E68" s="138">
        <f>E67</f>
        <v>0</v>
      </c>
      <c r="F68" s="38">
        <f>F67</f>
        <v>0</v>
      </c>
    </row>
    <row r="69" spans="1:7" s="32" customFormat="1" ht="15" x14ac:dyDescent="0.25">
      <c r="A69" s="46"/>
      <c r="B69" s="47"/>
      <c r="C69" s="47"/>
      <c r="D69" s="47"/>
      <c r="E69" s="73"/>
      <c r="F69" s="47"/>
    </row>
    <row r="70" spans="1:7" s="32" customFormat="1" ht="15" x14ac:dyDescent="0.25">
      <c r="A70" s="43" t="s">
        <v>37</v>
      </c>
      <c r="B70" s="44"/>
      <c r="C70" s="44"/>
      <c r="D70" s="44"/>
      <c r="E70" s="33"/>
      <c r="F70" s="53"/>
    </row>
    <row r="71" spans="1:7" s="32" customFormat="1" ht="15" x14ac:dyDescent="0.25">
      <c r="A71" s="110" t="s">
        <v>13</v>
      </c>
      <c r="B71" s="98"/>
      <c r="C71" s="98" t="s">
        <v>189</v>
      </c>
      <c r="D71" s="98"/>
      <c r="E71" s="103" t="s">
        <v>167</v>
      </c>
      <c r="F71" s="104" t="s">
        <v>346</v>
      </c>
    </row>
    <row r="72" spans="1:7" s="32" customFormat="1" thickBot="1" x14ac:dyDescent="0.3">
      <c r="A72" s="111" t="s">
        <v>39</v>
      </c>
      <c r="B72" s="112"/>
      <c r="C72" s="140"/>
      <c r="D72" s="112"/>
      <c r="E72" s="137">
        <f>C72</f>
        <v>0</v>
      </c>
      <c r="F72" s="112">
        <f>C72*27.08</f>
        <v>0</v>
      </c>
    </row>
    <row r="73" spans="1:7" s="32" customFormat="1" thickTop="1" x14ac:dyDescent="0.25">
      <c r="A73" s="37"/>
      <c r="B73" s="38"/>
      <c r="C73" s="38"/>
      <c r="D73" s="38"/>
      <c r="E73" s="138">
        <f>E72</f>
        <v>0</v>
      </c>
      <c r="F73" s="38">
        <f>F72</f>
        <v>0</v>
      </c>
    </row>
    <row r="74" spans="1:7" s="32" customFormat="1" ht="15" x14ac:dyDescent="0.25">
      <c r="A74" s="46"/>
      <c r="B74" s="47"/>
      <c r="C74" s="47"/>
      <c r="D74" s="47"/>
      <c r="E74" s="73"/>
      <c r="F74" s="47"/>
    </row>
    <row r="75" spans="1:7" ht="15" x14ac:dyDescent="0.25">
      <c r="A75" s="43" t="s">
        <v>12</v>
      </c>
      <c r="B75" s="44"/>
      <c r="C75" s="44"/>
      <c r="D75" s="44"/>
      <c r="E75" s="29"/>
      <c r="F75" s="51"/>
    </row>
    <row r="76" spans="1:7" ht="15" x14ac:dyDescent="0.25">
      <c r="A76" s="113" t="s">
        <v>1</v>
      </c>
      <c r="B76" s="98">
        <v>0.3</v>
      </c>
      <c r="C76" s="98">
        <v>0.5</v>
      </c>
      <c r="D76" s="98">
        <v>0.75</v>
      </c>
      <c r="E76" s="103" t="s">
        <v>167</v>
      </c>
      <c r="F76" s="104" t="s">
        <v>346</v>
      </c>
    </row>
    <row r="77" spans="1:7" ht="15" x14ac:dyDescent="0.25">
      <c r="A77" s="120" t="s">
        <v>199</v>
      </c>
      <c r="B77" s="125"/>
      <c r="C77" s="126"/>
      <c r="D77" s="126"/>
      <c r="E77" s="133">
        <f>E78+E79</f>
        <v>0</v>
      </c>
      <c r="F77" s="212">
        <f>F78+F79</f>
        <v>0</v>
      </c>
    </row>
    <row r="78" spans="1:7" ht="12.95" customHeight="1" x14ac:dyDescent="0.25">
      <c r="A78" s="121" t="s">
        <v>96</v>
      </c>
      <c r="B78" s="127"/>
      <c r="C78" s="139"/>
      <c r="D78" s="127"/>
      <c r="E78" s="134">
        <f>C78</f>
        <v>0</v>
      </c>
      <c r="F78" s="115">
        <f>E78*3.78</f>
        <v>0</v>
      </c>
      <c r="G78" s="79"/>
    </row>
    <row r="79" spans="1:7" ht="12.95" customHeight="1" x14ac:dyDescent="0.25">
      <c r="A79" s="121" t="s">
        <v>97</v>
      </c>
      <c r="B79" s="127"/>
      <c r="C79" s="139"/>
      <c r="D79" s="127"/>
      <c r="E79" s="134">
        <f>C79</f>
        <v>0</v>
      </c>
      <c r="F79" s="115">
        <f>E79*3.78</f>
        <v>0</v>
      </c>
      <c r="G79" s="79"/>
    </row>
    <row r="80" spans="1:7" ht="15" x14ac:dyDescent="0.25">
      <c r="A80" s="99" t="s">
        <v>200</v>
      </c>
      <c r="B80" s="217"/>
      <c r="C80" s="219"/>
      <c r="D80" s="220"/>
      <c r="E80" s="211">
        <f>C81+C82</f>
        <v>0</v>
      </c>
      <c r="F80" s="212">
        <f>((C81*5.41)+(C82*5.41))</f>
        <v>0</v>
      </c>
      <c r="G80" s="79"/>
    </row>
    <row r="81" spans="1:7" ht="12.95" customHeight="1" x14ac:dyDescent="0.25">
      <c r="A81" s="77" t="s">
        <v>190</v>
      </c>
      <c r="B81" s="129"/>
      <c r="C81" s="139"/>
      <c r="D81" s="129"/>
      <c r="E81" s="135">
        <f>C81</f>
        <v>0</v>
      </c>
      <c r="F81" s="115">
        <f>E81*5.41</f>
        <v>0</v>
      </c>
      <c r="G81" s="79"/>
    </row>
    <row r="82" spans="1:7" ht="12.95" customHeight="1" x14ac:dyDescent="0.25">
      <c r="A82" s="77" t="s">
        <v>191</v>
      </c>
      <c r="B82" s="129"/>
      <c r="C82" s="139"/>
      <c r="D82" s="129"/>
      <c r="E82" s="135">
        <f>C82</f>
        <v>0</v>
      </c>
      <c r="F82" s="115">
        <f>E82*5.41</f>
        <v>0</v>
      </c>
      <c r="G82" s="79"/>
    </row>
    <row r="83" spans="1:7" ht="15" x14ac:dyDescent="0.25">
      <c r="A83" s="99" t="s">
        <v>207</v>
      </c>
      <c r="B83" s="98">
        <v>0.3</v>
      </c>
      <c r="C83" s="98">
        <v>0.5</v>
      </c>
      <c r="D83" s="98">
        <v>0.75</v>
      </c>
      <c r="E83" s="136">
        <f>E84+E85+E86+E87</f>
        <v>0</v>
      </c>
      <c r="F83" s="114">
        <f>F84+F85+F86+F87</f>
        <v>0</v>
      </c>
      <c r="G83" s="79"/>
    </row>
    <row r="84" spans="1:7" ht="12.95" customHeight="1" x14ac:dyDescent="0.25">
      <c r="A84" s="121" t="s">
        <v>324</v>
      </c>
      <c r="B84" s="129"/>
      <c r="C84" s="128"/>
      <c r="D84" s="129"/>
      <c r="E84" s="134">
        <f>C84</f>
        <v>0</v>
      </c>
      <c r="F84" s="115">
        <f>C84*6.49</f>
        <v>0</v>
      </c>
      <c r="G84" s="79"/>
    </row>
    <row r="85" spans="1:7" ht="12.95" customHeight="1" x14ac:dyDescent="0.25">
      <c r="A85" s="121" t="s">
        <v>330</v>
      </c>
      <c r="B85" s="128"/>
      <c r="C85" s="128"/>
      <c r="D85" s="128"/>
      <c r="E85" s="134">
        <f>B85+C85+D85</f>
        <v>0</v>
      </c>
      <c r="F85" s="115">
        <f>((B85*6.49)+(C85*6.49)+(D85*8.12))</f>
        <v>0</v>
      </c>
      <c r="G85" s="79"/>
    </row>
    <row r="86" spans="1:7" ht="12.95" customHeight="1" x14ac:dyDescent="0.25">
      <c r="A86" s="121" t="s">
        <v>331</v>
      </c>
      <c r="B86" s="128"/>
      <c r="C86" s="128"/>
      <c r="D86" s="128"/>
      <c r="E86" s="134">
        <f>B86+C86+D86</f>
        <v>0</v>
      </c>
      <c r="F86" s="115">
        <f>((B86*6.49)+(C86*6.49)+(D86*8.12))</f>
        <v>0</v>
      </c>
      <c r="G86" s="79"/>
    </row>
    <row r="87" spans="1:7" ht="12.95" customHeight="1" x14ac:dyDescent="0.25">
      <c r="A87" s="121" t="s">
        <v>206</v>
      </c>
      <c r="B87" s="129"/>
      <c r="C87" s="128"/>
      <c r="D87" s="128"/>
      <c r="E87" s="134">
        <f>C87+D87</f>
        <v>0</v>
      </c>
      <c r="F87" s="115">
        <f>((B87*6.49)+(C87*6.49)+(D87*8.12))</f>
        <v>0</v>
      </c>
      <c r="G87" s="79"/>
    </row>
    <row r="88" spans="1:7" ht="15" x14ac:dyDescent="0.25">
      <c r="A88" s="99" t="s">
        <v>201</v>
      </c>
      <c r="B88" s="98">
        <v>0.3</v>
      </c>
      <c r="C88" s="98">
        <v>0.5</v>
      </c>
      <c r="D88" s="98">
        <v>0.75</v>
      </c>
      <c r="E88" s="136">
        <f>SUM(E89:E95)</f>
        <v>0</v>
      </c>
      <c r="F88" s="212">
        <f>SUM(F89:F95)</f>
        <v>0</v>
      </c>
      <c r="G88" s="79"/>
    </row>
    <row r="89" spans="1:7" ht="12.95" customHeight="1" x14ac:dyDescent="0.25">
      <c r="A89" s="77" t="s">
        <v>192</v>
      </c>
      <c r="B89" s="129"/>
      <c r="C89" s="139"/>
      <c r="D89" s="129"/>
      <c r="E89" s="135">
        <f>C89</f>
        <v>0</v>
      </c>
      <c r="F89" s="115">
        <f>E89*5.41</f>
        <v>0</v>
      </c>
      <c r="G89" s="79"/>
    </row>
    <row r="90" spans="1:7" ht="12.95" customHeight="1" x14ac:dyDescent="0.25">
      <c r="A90" s="77" t="s">
        <v>193</v>
      </c>
      <c r="B90" s="128"/>
      <c r="C90" s="128"/>
      <c r="D90" s="128"/>
      <c r="E90" s="135">
        <f t="shared" ref="E90:E95" si="4">B90+C90+D90</f>
        <v>0</v>
      </c>
      <c r="F90" s="115">
        <f>((B90*6.49)+(C90*6.49)+(D90*8.12))</f>
        <v>0</v>
      </c>
      <c r="G90" s="79"/>
    </row>
    <row r="91" spans="1:7" ht="12.95" customHeight="1" x14ac:dyDescent="0.25">
      <c r="A91" s="77" t="s">
        <v>194</v>
      </c>
      <c r="B91" s="128"/>
      <c r="C91" s="128"/>
      <c r="D91" s="128"/>
      <c r="E91" s="135">
        <f t="shared" si="4"/>
        <v>0</v>
      </c>
      <c r="F91" s="115">
        <f>((B91*5.95)+(C91*7.03)+(D91*7.03))</f>
        <v>0</v>
      </c>
      <c r="G91" s="79"/>
    </row>
    <row r="92" spans="1:7" ht="12.95" customHeight="1" x14ac:dyDescent="0.25">
      <c r="A92" s="77" t="s">
        <v>195</v>
      </c>
      <c r="B92" s="128"/>
      <c r="C92" s="128"/>
      <c r="D92" s="128"/>
      <c r="E92" s="135">
        <f t="shared" si="4"/>
        <v>0</v>
      </c>
      <c r="F92" s="115">
        <f t="shared" ref="F92:F95" si="5">((B92*5.95)+(C92*7.03)+(D92*7.03))</f>
        <v>0</v>
      </c>
      <c r="G92" s="79"/>
    </row>
    <row r="93" spans="1:7" ht="12.95" customHeight="1" x14ac:dyDescent="0.25">
      <c r="A93" s="77" t="s">
        <v>196</v>
      </c>
      <c r="B93" s="128"/>
      <c r="C93" s="128"/>
      <c r="D93" s="128"/>
      <c r="E93" s="135">
        <f t="shared" si="4"/>
        <v>0</v>
      </c>
      <c r="F93" s="115">
        <f t="shared" si="5"/>
        <v>0</v>
      </c>
      <c r="G93" s="79"/>
    </row>
    <row r="94" spans="1:7" ht="12.95" customHeight="1" x14ac:dyDescent="0.25">
      <c r="A94" s="77" t="s">
        <v>197</v>
      </c>
      <c r="B94" s="128"/>
      <c r="C94" s="128"/>
      <c r="D94" s="128"/>
      <c r="E94" s="135">
        <f t="shared" si="4"/>
        <v>0</v>
      </c>
      <c r="F94" s="115">
        <f t="shared" si="5"/>
        <v>0</v>
      </c>
      <c r="G94" s="79"/>
    </row>
    <row r="95" spans="1:7" ht="12.95" customHeight="1" x14ac:dyDescent="0.25">
      <c r="A95" s="77" t="s">
        <v>198</v>
      </c>
      <c r="B95" s="128"/>
      <c r="C95" s="128"/>
      <c r="D95" s="128"/>
      <c r="E95" s="135">
        <f t="shared" si="4"/>
        <v>0</v>
      </c>
      <c r="F95" s="115">
        <f t="shared" si="5"/>
        <v>0</v>
      </c>
      <c r="G95" s="79"/>
    </row>
    <row r="96" spans="1:7" ht="15" x14ac:dyDescent="0.25">
      <c r="A96" s="120" t="s">
        <v>202</v>
      </c>
      <c r="B96" s="98">
        <v>0.3</v>
      </c>
      <c r="C96" s="98">
        <v>0.5</v>
      </c>
      <c r="D96" s="98">
        <v>0.75</v>
      </c>
      <c r="E96" s="133">
        <f>E97+E98</f>
        <v>0</v>
      </c>
      <c r="F96" s="212">
        <f>F98+F97</f>
        <v>0</v>
      </c>
      <c r="G96" s="79"/>
    </row>
    <row r="97" spans="1:7" ht="12.95" customHeight="1" x14ac:dyDescent="0.25">
      <c r="A97" s="121" t="s">
        <v>203</v>
      </c>
      <c r="B97" s="127"/>
      <c r="C97" s="128"/>
      <c r="D97" s="128"/>
      <c r="E97" s="134">
        <f>C97+D97</f>
        <v>0</v>
      </c>
      <c r="F97" s="115">
        <f>(E97*4.87)</f>
        <v>0</v>
      </c>
      <c r="G97" s="79"/>
    </row>
    <row r="98" spans="1:7" ht="12.95" customHeight="1" x14ac:dyDescent="0.25">
      <c r="A98" s="121" t="s">
        <v>204</v>
      </c>
      <c r="B98" s="127"/>
      <c r="C98" s="128"/>
      <c r="D98" s="128"/>
      <c r="E98" s="134">
        <f>C98+D98</f>
        <v>0</v>
      </c>
      <c r="F98" s="115">
        <f>(E98*4.87)</f>
        <v>0</v>
      </c>
      <c r="G98" s="79"/>
    </row>
    <row r="99" spans="1:7" ht="12.95" customHeight="1" x14ac:dyDescent="0.25">
      <c r="A99" s="99" t="s">
        <v>210</v>
      </c>
      <c r="B99" s="98">
        <v>0.3</v>
      </c>
      <c r="C99" s="98">
        <v>0.5</v>
      </c>
      <c r="D99" s="98">
        <v>0.75</v>
      </c>
      <c r="E99" s="136">
        <f>E100</f>
        <v>0</v>
      </c>
      <c r="F99" s="212">
        <f>F100</f>
        <v>0</v>
      </c>
      <c r="G99" s="79"/>
    </row>
    <row r="100" spans="1:7" ht="12.95" customHeight="1" x14ac:dyDescent="0.25">
      <c r="A100" s="121" t="s">
        <v>211</v>
      </c>
      <c r="B100" s="128"/>
      <c r="C100" s="128"/>
      <c r="D100" s="128"/>
      <c r="E100" s="134">
        <f>B100+C100+D100</f>
        <v>0</v>
      </c>
      <c r="F100" s="115">
        <f>((B100*4.32)+(C100*5.41)+(D100*5.41))</f>
        <v>0</v>
      </c>
      <c r="G100" s="79"/>
    </row>
    <row r="101" spans="1:7" ht="15" x14ac:dyDescent="0.25">
      <c r="A101" s="99" t="s">
        <v>205</v>
      </c>
      <c r="B101" s="98">
        <v>0.3</v>
      </c>
      <c r="C101" s="98">
        <v>0.5</v>
      </c>
      <c r="D101" s="98">
        <v>0.75</v>
      </c>
      <c r="E101" s="211">
        <f>SUM(E102:E111)</f>
        <v>0</v>
      </c>
      <c r="F101" s="212">
        <f>SUM(F102:F111)</f>
        <v>0</v>
      </c>
      <c r="G101" s="79"/>
    </row>
    <row r="102" spans="1:7" ht="12.95" customHeight="1" x14ac:dyDescent="0.25">
      <c r="A102" s="122" t="s">
        <v>347</v>
      </c>
      <c r="B102" s="128"/>
      <c r="C102" s="129"/>
      <c r="D102" s="129"/>
      <c r="E102" s="135">
        <f t="shared" ref="E102:E104" si="6">B102+C102+D102</f>
        <v>0</v>
      </c>
      <c r="F102" s="115">
        <f t="shared" ref="F102:F104" si="7">((B102*4.32)+(C102*5.41)+(D102*5.41))</f>
        <v>0</v>
      </c>
      <c r="G102" s="79"/>
    </row>
    <row r="103" spans="1:7" ht="12.95" customHeight="1" x14ac:dyDescent="0.25">
      <c r="A103" s="122" t="s">
        <v>348</v>
      </c>
      <c r="B103" s="128"/>
      <c r="C103" s="129"/>
      <c r="D103" s="129"/>
      <c r="E103" s="135">
        <f t="shared" si="6"/>
        <v>0</v>
      </c>
      <c r="F103" s="115">
        <f t="shared" si="7"/>
        <v>0</v>
      </c>
      <c r="G103" s="79"/>
    </row>
    <row r="104" spans="1:7" ht="12.95" customHeight="1" x14ac:dyDescent="0.25">
      <c r="A104" s="122" t="s">
        <v>349</v>
      </c>
      <c r="B104" s="128"/>
      <c r="C104" s="129"/>
      <c r="D104" s="129"/>
      <c r="E104" s="135">
        <f t="shared" si="6"/>
        <v>0</v>
      </c>
      <c r="F104" s="115">
        <f t="shared" si="7"/>
        <v>0</v>
      </c>
      <c r="G104" s="79"/>
    </row>
    <row r="105" spans="1:7" ht="12.95" customHeight="1" x14ac:dyDescent="0.25">
      <c r="A105" s="122" t="s">
        <v>90</v>
      </c>
      <c r="B105" s="129"/>
      <c r="C105" s="128"/>
      <c r="D105" s="128"/>
      <c r="E105" s="135">
        <f>B105+C105+D105</f>
        <v>0</v>
      </c>
      <c r="F105" s="115">
        <f>((B105*4.32)+(C105*5.41)+(D105*5.41))</f>
        <v>0</v>
      </c>
      <c r="G105" s="79"/>
    </row>
    <row r="106" spans="1:7" ht="12.95" customHeight="1" x14ac:dyDescent="0.25">
      <c r="A106" s="122" t="s">
        <v>91</v>
      </c>
      <c r="B106" s="128"/>
      <c r="C106" s="128"/>
      <c r="D106" s="128"/>
      <c r="E106" s="135">
        <f t="shared" ref="E106:E111" si="8">B106+C106+D106</f>
        <v>0</v>
      </c>
      <c r="F106" s="115">
        <f t="shared" ref="F106:F111" si="9">((B106*4.32)+(C106*5.41)+(D106*5.41))</f>
        <v>0</v>
      </c>
      <c r="G106" s="79"/>
    </row>
    <row r="107" spans="1:7" ht="12.95" customHeight="1" x14ac:dyDescent="0.25">
      <c r="A107" s="122" t="s">
        <v>92</v>
      </c>
      <c r="B107" s="128"/>
      <c r="C107" s="128"/>
      <c r="D107" s="128"/>
      <c r="E107" s="135">
        <f t="shared" si="8"/>
        <v>0</v>
      </c>
      <c r="F107" s="115">
        <f t="shared" si="9"/>
        <v>0</v>
      </c>
      <c r="G107" s="79"/>
    </row>
    <row r="108" spans="1:7" ht="12.95" customHeight="1" x14ac:dyDescent="0.25">
      <c r="A108" s="122" t="s">
        <v>155</v>
      </c>
      <c r="B108" s="128"/>
      <c r="C108" s="128"/>
      <c r="D108" s="128"/>
      <c r="E108" s="135">
        <f t="shared" si="8"/>
        <v>0</v>
      </c>
      <c r="F108" s="115">
        <f t="shared" si="9"/>
        <v>0</v>
      </c>
      <c r="G108" s="79"/>
    </row>
    <row r="109" spans="1:7" ht="12.95" customHeight="1" x14ac:dyDescent="0.25">
      <c r="A109" s="122" t="s">
        <v>156</v>
      </c>
      <c r="B109" s="129"/>
      <c r="C109" s="128"/>
      <c r="D109" s="128"/>
      <c r="E109" s="135">
        <f t="shared" si="8"/>
        <v>0</v>
      </c>
      <c r="F109" s="115">
        <f t="shared" si="9"/>
        <v>0</v>
      </c>
      <c r="G109" s="79"/>
    </row>
    <row r="110" spans="1:7" ht="12.95" customHeight="1" x14ac:dyDescent="0.25">
      <c r="A110" s="77" t="s">
        <v>93</v>
      </c>
      <c r="B110" s="128"/>
      <c r="C110" s="128"/>
      <c r="D110" s="128"/>
      <c r="E110" s="135">
        <f t="shared" si="8"/>
        <v>0</v>
      </c>
      <c r="F110" s="115">
        <f t="shared" si="9"/>
        <v>0</v>
      </c>
      <c r="G110" s="79"/>
    </row>
    <row r="111" spans="1:7" ht="12.95" customHeight="1" x14ac:dyDescent="0.25">
      <c r="A111" s="77" t="s">
        <v>94</v>
      </c>
      <c r="B111" s="128"/>
      <c r="C111" s="128"/>
      <c r="D111" s="128"/>
      <c r="E111" s="135">
        <f t="shared" si="8"/>
        <v>0</v>
      </c>
      <c r="F111" s="115">
        <f t="shared" si="9"/>
        <v>0</v>
      </c>
      <c r="G111" s="79"/>
    </row>
    <row r="112" spans="1:7" ht="15" x14ac:dyDescent="0.25">
      <c r="A112" s="37"/>
      <c r="B112" s="38"/>
      <c r="C112" s="38"/>
      <c r="D112" s="38"/>
      <c r="E112" s="138">
        <f>E77+E80+E83+E88+E96+E99+E101</f>
        <v>0</v>
      </c>
      <c r="F112" s="38">
        <f>F77+F80+F83+F88+F96+F99+F101</f>
        <v>0</v>
      </c>
    </row>
    <row r="113" spans="1:6" ht="15" x14ac:dyDescent="0.25">
      <c r="A113" s="41"/>
      <c r="B113" s="45"/>
      <c r="C113" s="45"/>
      <c r="D113" s="45"/>
      <c r="E113" s="30"/>
      <c r="F113" s="52"/>
    </row>
    <row r="114" spans="1:6" ht="15" x14ac:dyDescent="0.25">
      <c r="A114" s="43" t="s">
        <v>22</v>
      </c>
      <c r="B114" s="44"/>
      <c r="C114" s="44"/>
      <c r="D114" s="44"/>
      <c r="E114" s="29"/>
      <c r="F114" s="51"/>
    </row>
    <row r="115" spans="1:6" ht="15" x14ac:dyDescent="0.25">
      <c r="A115" s="110" t="s">
        <v>13</v>
      </c>
      <c r="B115" s="98"/>
      <c r="C115" s="98" t="s">
        <v>189</v>
      </c>
      <c r="D115" s="98"/>
      <c r="E115" s="103" t="s">
        <v>167</v>
      </c>
      <c r="F115" s="104" t="s">
        <v>346</v>
      </c>
    </row>
    <row r="116" spans="1:6" ht="15" x14ac:dyDescent="0.25">
      <c r="A116" s="116" t="s">
        <v>98</v>
      </c>
      <c r="B116" s="117"/>
      <c r="C116" s="128"/>
      <c r="D116" s="117"/>
      <c r="E116" s="136">
        <f>C116</f>
        <v>0</v>
      </c>
      <c r="F116" s="117">
        <f>C116*1.08</f>
        <v>0</v>
      </c>
    </row>
    <row r="117" spans="1:6" ht="15" x14ac:dyDescent="0.25">
      <c r="A117" s="116" t="s">
        <v>99</v>
      </c>
      <c r="B117" s="117"/>
      <c r="C117" s="128"/>
      <c r="D117" s="117"/>
      <c r="E117" s="136">
        <f>C117</f>
        <v>0</v>
      </c>
      <c r="F117" s="117" t="s">
        <v>35</v>
      </c>
    </row>
    <row r="118" spans="1:6" ht="15" x14ac:dyDescent="0.25">
      <c r="A118" s="118" t="s">
        <v>165</v>
      </c>
      <c r="B118" s="119"/>
      <c r="C118" s="128"/>
      <c r="D118" s="119"/>
      <c r="E118" s="136">
        <f>C118</f>
        <v>0</v>
      </c>
      <c r="F118" s="119">
        <f>C118*8.12</f>
        <v>0</v>
      </c>
    </row>
    <row r="119" spans="1:6" thickBot="1" x14ac:dyDescent="0.3">
      <c r="A119" s="101" t="s">
        <v>166</v>
      </c>
      <c r="B119" s="215"/>
      <c r="C119" s="124"/>
      <c r="D119" s="215"/>
      <c r="E119" s="137">
        <f>C119</f>
        <v>0</v>
      </c>
      <c r="F119" s="112">
        <f>C119*2.7</f>
        <v>0</v>
      </c>
    </row>
    <row r="120" spans="1:6" thickTop="1" x14ac:dyDescent="0.25">
      <c r="A120" s="37"/>
      <c r="B120" s="38"/>
      <c r="C120" s="38"/>
      <c r="D120" s="38"/>
      <c r="E120" s="138">
        <f>E116+E117+E118+E119</f>
        <v>0</v>
      </c>
      <c r="F120" s="38">
        <f>F116+F118+F119</f>
        <v>0</v>
      </c>
    </row>
    <row r="121" spans="1:6" s="32" customFormat="1" ht="15" x14ac:dyDescent="0.25">
      <c r="A121" s="46"/>
      <c r="B121" s="47"/>
      <c r="C121" s="47"/>
      <c r="D121" s="47"/>
      <c r="E121" s="31"/>
      <c r="F121" s="47"/>
    </row>
  </sheetData>
  <sheetProtection password="CCFB" sheet="1" objects="1" scenarios="1"/>
  <pageMargins left="0.7" right="0.7" top="0.75" bottom="0.75" header="0.3" footer="0.3"/>
  <pageSetup paperSize="9" orientation="portrait" r:id="rId1"/>
  <ignoredErrors>
    <ignoredError sqref="E83 E60:F60 E80 E101:F101" formula="1"/>
    <ignoredError sqref="E34:E36 E53:E55 E22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J71"/>
  <sheetViews>
    <sheetView showGridLines="0" workbookViewId="0">
      <selection activeCell="A101" sqref="A101"/>
    </sheetView>
  </sheetViews>
  <sheetFormatPr defaultRowHeight="15.75" x14ac:dyDescent="0.25"/>
  <cols>
    <col min="1" max="1" width="42.5703125" style="39" bestFit="1" customWidth="1"/>
    <col min="2" max="3" width="7.7109375" style="54" customWidth="1"/>
    <col min="4" max="4" width="7.7109375" style="48" customWidth="1"/>
    <col min="5" max="7" width="7.7109375" style="54" customWidth="1"/>
    <col min="8" max="16384" width="9.140625" style="26"/>
  </cols>
  <sheetData>
    <row r="8" spans="1:7" ht="15" x14ac:dyDescent="0.25">
      <c r="A8" s="35" t="s">
        <v>28</v>
      </c>
      <c r="B8" s="208">
        <v>0.3</v>
      </c>
      <c r="C8" s="208"/>
      <c r="D8" s="209">
        <v>0.5</v>
      </c>
      <c r="E8" s="209"/>
      <c r="F8" s="208">
        <v>0.75</v>
      </c>
      <c r="G8" s="208"/>
    </row>
    <row r="9" spans="1:7" ht="15" x14ac:dyDescent="0.25">
      <c r="A9" s="163" t="s">
        <v>1</v>
      </c>
      <c r="B9" s="98" t="s">
        <v>350</v>
      </c>
      <c r="C9" s="104" t="s">
        <v>101</v>
      </c>
      <c r="D9" s="98" t="s">
        <v>350</v>
      </c>
      <c r="E9" s="104" t="s">
        <v>101</v>
      </c>
      <c r="F9" s="98" t="s">
        <v>350</v>
      </c>
      <c r="G9" s="104" t="s">
        <v>101</v>
      </c>
    </row>
    <row r="10" spans="1:7" ht="15" x14ac:dyDescent="0.25">
      <c r="A10" s="164" t="s">
        <v>168</v>
      </c>
      <c r="B10" s="212" t="s">
        <v>302</v>
      </c>
      <c r="C10" s="212" t="s">
        <v>302</v>
      </c>
      <c r="D10" s="222">
        <v>10.83</v>
      </c>
      <c r="E10" s="223">
        <v>19.989999999999998</v>
      </c>
      <c r="F10" s="212" t="s">
        <v>302</v>
      </c>
      <c r="G10" s="212" t="s">
        <v>302</v>
      </c>
    </row>
    <row r="11" spans="1:7" ht="15" x14ac:dyDescent="0.25">
      <c r="A11" s="164" t="s">
        <v>169</v>
      </c>
      <c r="B11" s="212" t="s">
        <v>302</v>
      </c>
      <c r="C11" s="212" t="s">
        <v>302</v>
      </c>
      <c r="D11" s="222">
        <v>10.83</v>
      </c>
      <c r="E11" s="223">
        <v>19.989999999999998</v>
      </c>
      <c r="F11" s="212" t="s">
        <v>302</v>
      </c>
      <c r="G11" s="212" t="s">
        <v>302</v>
      </c>
    </row>
    <row r="12" spans="1:7" ht="15" x14ac:dyDescent="0.25">
      <c r="A12" s="35" t="s">
        <v>137</v>
      </c>
      <c r="B12" s="208">
        <v>0.3</v>
      </c>
      <c r="C12" s="208"/>
      <c r="D12" s="209">
        <v>0.5</v>
      </c>
      <c r="E12" s="209"/>
      <c r="F12" s="208">
        <v>0.75</v>
      </c>
      <c r="G12" s="208"/>
    </row>
    <row r="13" spans="1:7" ht="15" x14ac:dyDescent="0.25">
      <c r="A13" s="163" t="s">
        <v>1</v>
      </c>
      <c r="B13" s="98" t="s">
        <v>350</v>
      </c>
      <c r="C13" s="104" t="s">
        <v>101</v>
      </c>
      <c r="D13" s="98" t="s">
        <v>350</v>
      </c>
      <c r="E13" s="104" t="s">
        <v>101</v>
      </c>
      <c r="F13" s="98" t="s">
        <v>350</v>
      </c>
      <c r="G13" s="104" t="s">
        <v>101</v>
      </c>
    </row>
    <row r="14" spans="1:7" ht="15" x14ac:dyDescent="0.25">
      <c r="A14" s="165" t="s">
        <v>170</v>
      </c>
      <c r="B14" s="212" t="s">
        <v>302</v>
      </c>
      <c r="C14" s="212" t="s">
        <v>302</v>
      </c>
      <c r="D14" s="224">
        <v>13.536249458550001</v>
      </c>
      <c r="E14" s="225">
        <v>24.99</v>
      </c>
      <c r="F14" s="212" t="s">
        <v>302</v>
      </c>
      <c r="G14" s="212" t="s">
        <v>302</v>
      </c>
    </row>
    <row r="15" spans="1:7" ht="15" x14ac:dyDescent="0.25">
      <c r="A15" s="165" t="s">
        <v>171</v>
      </c>
      <c r="B15" s="212" t="s">
        <v>302</v>
      </c>
      <c r="C15" s="212" t="s">
        <v>302</v>
      </c>
      <c r="D15" s="224">
        <v>13.536249458550001</v>
      </c>
      <c r="E15" s="225">
        <v>24.99</v>
      </c>
      <c r="F15" s="212" t="s">
        <v>302</v>
      </c>
      <c r="G15" s="212" t="s">
        <v>302</v>
      </c>
    </row>
    <row r="16" spans="1:7" s="95" customFormat="1" ht="15" x14ac:dyDescent="0.25">
      <c r="A16" s="35" t="s">
        <v>142</v>
      </c>
      <c r="B16" s="208">
        <v>0.3</v>
      </c>
      <c r="C16" s="208"/>
      <c r="D16" s="209">
        <v>0.5</v>
      </c>
      <c r="E16" s="209"/>
      <c r="F16" s="208">
        <v>0.75</v>
      </c>
      <c r="G16" s="208"/>
    </row>
    <row r="17" spans="1:7" s="95" customFormat="1" ht="15" x14ac:dyDescent="0.25">
      <c r="A17" s="163" t="s">
        <v>1</v>
      </c>
      <c r="B17" s="98" t="s">
        <v>350</v>
      </c>
      <c r="C17" s="104" t="s">
        <v>101</v>
      </c>
      <c r="D17" s="98" t="s">
        <v>350</v>
      </c>
      <c r="E17" s="104" t="s">
        <v>101</v>
      </c>
      <c r="F17" s="98" t="s">
        <v>350</v>
      </c>
      <c r="G17" s="104" t="s">
        <v>101</v>
      </c>
    </row>
    <row r="18" spans="1:7" s="95" customFormat="1" ht="15" x14ac:dyDescent="0.25">
      <c r="A18" s="105" t="s">
        <v>312</v>
      </c>
      <c r="B18" s="98"/>
      <c r="C18" s="104"/>
      <c r="D18" s="225">
        <v>15.7</v>
      </c>
      <c r="E18" s="225">
        <v>28.99</v>
      </c>
      <c r="F18" s="225">
        <v>16.239999999999998</v>
      </c>
      <c r="G18" s="225">
        <v>29.99</v>
      </c>
    </row>
    <row r="19" spans="1:7" s="95" customFormat="1" ht="15" x14ac:dyDescent="0.25">
      <c r="A19" s="165" t="s">
        <v>172</v>
      </c>
      <c r="B19" s="212" t="s">
        <v>302</v>
      </c>
      <c r="C19" s="212" t="s">
        <v>302</v>
      </c>
      <c r="D19" s="224">
        <v>13.536249458550001</v>
      </c>
      <c r="E19" s="225">
        <v>24.99</v>
      </c>
      <c r="F19" s="212" t="s">
        <v>302</v>
      </c>
      <c r="G19" s="212" t="s">
        <v>302</v>
      </c>
    </row>
    <row r="20" spans="1:7" s="32" customFormat="1" ht="15" x14ac:dyDescent="0.25">
      <c r="A20" s="165" t="s">
        <v>173</v>
      </c>
      <c r="B20" s="225">
        <v>15.16</v>
      </c>
      <c r="C20" s="225">
        <v>27.99</v>
      </c>
      <c r="D20" s="226">
        <v>16.24458268355</v>
      </c>
      <c r="E20" s="225">
        <v>29.99</v>
      </c>
      <c r="F20" s="222">
        <v>17.869582618550002</v>
      </c>
      <c r="G20" s="225">
        <v>32.99</v>
      </c>
    </row>
    <row r="21" spans="1:7" s="32" customFormat="1" ht="15" x14ac:dyDescent="0.25">
      <c r="A21" s="105" t="s">
        <v>174</v>
      </c>
      <c r="B21" s="225">
        <v>15.7</v>
      </c>
      <c r="C21" s="225">
        <v>28.99</v>
      </c>
      <c r="D21" s="191">
        <v>17.329999999999998</v>
      </c>
      <c r="E21" s="225">
        <v>31.99</v>
      </c>
      <c r="F21" s="225">
        <v>17.87</v>
      </c>
      <c r="G21" s="225">
        <v>32.99</v>
      </c>
    </row>
    <row r="22" spans="1:7" s="32" customFormat="1" ht="15" x14ac:dyDescent="0.25">
      <c r="A22" s="105" t="s">
        <v>175</v>
      </c>
      <c r="B22" s="225">
        <v>15.7</v>
      </c>
      <c r="C22" s="225">
        <v>28.99</v>
      </c>
      <c r="D22" s="191">
        <v>17.329999999999998</v>
      </c>
      <c r="E22" s="225">
        <v>31.99</v>
      </c>
      <c r="F22" s="225">
        <v>17.87</v>
      </c>
      <c r="G22" s="225">
        <v>32.99</v>
      </c>
    </row>
    <row r="23" spans="1:7" s="32" customFormat="1" ht="15" x14ac:dyDescent="0.25">
      <c r="A23" s="105" t="s">
        <v>176</v>
      </c>
      <c r="B23" s="225">
        <v>15.7</v>
      </c>
      <c r="C23" s="225">
        <v>28.99</v>
      </c>
      <c r="D23" s="191">
        <v>17.329999999999998</v>
      </c>
      <c r="E23" s="225">
        <v>31.99</v>
      </c>
      <c r="F23" s="225">
        <v>17.87</v>
      </c>
      <c r="G23" s="225">
        <v>32.99</v>
      </c>
    </row>
    <row r="24" spans="1:7" s="32" customFormat="1" ht="15" x14ac:dyDescent="0.25">
      <c r="A24" s="105" t="s">
        <v>177</v>
      </c>
      <c r="B24" s="225">
        <v>15.7</v>
      </c>
      <c r="C24" s="225">
        <v>28.99</v>
      </c>
      <c r="D24" s="191">
        <v>17.329999999999998</v>
      </c>
      <c r="E24" s="225">
        <v>31.99</v>
      </c>
      <c r="F24" s="225">
        <v>17.87</v>
      </c>
      <c r="G24" s="225">
        <v>32.99</v>
      </c>
    </row>
    <row r="25" spans="1:7" s="32" customFormat="1" ht="15" x14ac:dyDescent="0.25">
      <c r="A25" s="105" t="s">
        <v>178</v>
      </c>
      <c r="B25" s="225">
        <v>15.7</v>
      </c>
      <c r="C25" s="225">
        <v>28.99</v>
      </c>
      <c r="D25" s="191">
        <v>17.329999999999998</v>
      </c>
      <c r="E25" s="225">
        <v>31.99</v>
      </c>
      <c r="F25" s="225">
        <v>17.87</v>
      </c>
      <c r="G25" s="225">
        <v>32.99</v>
      </c>
    </row>
    <row r="26" spans="1:7" ht="15" x14ac:dyDescent="0.25">
      <c r="A26" s="35" t="s">
        <v>25</v>
      </c>
      <c r="B26" s="208">
        <v>0.3</v>
      </c>
      <c r="C26" s="208"/>
      <c r="D26" s="209">
        <v>0.5</v>
      </c>
      <c r="E26" s="209"/>
      <c r="F26" s="208">
        <v>0.75</v>
      </c>
      <c r="G26" s="208"/>
    </row>
    <row r="27" spans="1:7" ht="15" x14ac:dyDescent="0.25">
      <c r="A27" s="163" t="s">
        <v>1</v>
      </c>
      <c r="B27" s="98" t="s">
        <v>350</v>
      </c>
      <c r="C27" s="104" t="s">
        <v>101</v>
      </c>
      <c r="D27" s="98" t="s">
        <v>350</v>
      </c>
      <c r="E27" s="104" t="s">
        <v>101</v>
      </c>
      <c r="F27" s="98" t="s">
        <v>350</v>
      </c>
      <c r="G27" s="104" t="s">
        <v>101</v>
      </c>
    </row>
    <row r="28" spans="1:7" ht="15" x14ac:dyDescent="0.25">
      <c r="A28" s="205" t="s">
        <v>320</v>
      </c>
      <c r="B28" s="212" t="s">
        <v>302</v>
      </c>
      <c r="C28" s="212" t="s">
        <v>302</v>
      </c>
      <c r="D28" s="224">
        <v>13.536249458550001</v>
      </c>
      <c r="E28" s="225">
        <v>24.99</v>
      </c>
      <c r="F28" s="212" t="s">
        <v>302</v>
      </c>
      <c r="G28" s="212" t="s">
        <v>302</v>
      </c>
    </row>
    <row r="29" spans="1:7" ht="15" x14ac:dyDescent="0.25">
      <c r="A29" s="202" t="s">
        <v>328</v>
      </c>
      <c r="B29" s="225">
        <v>15.16</v>
      </c>
      <c r="C29" s="225">
        <v>27.99</v>
      </c>
      <c r="D29" s="226">
        <v>16.24458268355</v>
      </c>
      <c r="E29" s="225">
        <v>29.99</v>
      </c>
      <c r="F29" s="222">
        <v>17.869582618550002</v>
      </c>
      <c r="G29" s="225">
        <v>32.99</v>
      </c>
    </row>
    <row r="30" spans="1:7" ht="15" x14ac:dyDescent="0.25">
      <c r="A30" s="202" t="s">
        <v>329</v>
      </c>
      <c r="B30" s="225">
        <v>15.16</v>
      </c>
      <c r="C30" s="225">
        <v>27.99</v>
      </c>
      <c r="D30" s="226">
        <v>16.24458268355</v>
      </c>
      <c r="E30" s="225">
        <v>29.99</v>
      </c>
      <c r="F30" s="222">
        <v>17.869582618550002</v>
      </c>
      <c r="G30" s="225">
        <v>32.99</v>
      </c>
    </row>
    <row r="31" spans="1:7" ht="15" x14ac:dyDescent="0.25">
      <c r="A31" s="164" t="s">
        <v>179</v>
      </c>
      <c r="B31" s="212" t="s">
        <v>302</v>
      </c>
      <c r="C31" s="212" t="s">
        <v>302</v>
      </c>
      <c r="D31" s="226">
        <v>16.24458268355</v>
      </c>
      <c r="E31" s="225">
        <v>29.99</v>
      </c>
      <c r="F31" s="225">
        <v>17.87</v>
      </c>
      <c r="G31" s="225">
        <v>32.99</v>
      </c>
    </row>
    <row r="32" spans="1:7" ht="15" x14ac:dyDescent="0.25">
      <c r="A32" s="35" t="s">
        <v>69</v>
      </c>
      <c r="B32" s="208">
        <v>0.3</v>
      </c>
      <c r="C32" s="208"/>
      <c r="D32" s="209">
        <v>0.5</v>
      </c>
      <c r="E32" s="209"/>
      <c r="F32" s="208">
        <v>0.75</v>
      </c>
      <c r="G32" s="208"/>
    </row>
    <row r="33" spans="1:7" ht="15" x14ac:dyDescent="0.25">
      <c r="A33" s="163" t="s">
        <v>1</v>
      </c>
      <c r="B33" s="98" t="s">
        <v>350</v>
      </c>
      <c r="C33" s="104" t="s">
        <v>101</v>
      </c>
      <c r="D33" s="98" t="s">
        <v>350</v>
      </c>
      <c r="E33" s="104" t="s">
        <v>101</v>
      </c>
      <c r="F33" s="98" t="s">
        <v>350</v>
      </c>
      <c r="G33" s="104" t="s">
        <v>101</v>
      </c>
    </row>
    <row r="34" spans="1:7" ht="15" x14ac:dyDescent="0.25">
      <c r="A34" s="164" t="s">
        <v>180</v>
      </c>
      <c r="B34" s="212" t="s">
        <v>302</v>
      </c>
      <c r="C34" s="212" t="s">
        <v>302</v>
      </c>
      <c r="D34" s="225">
        <v>15.16</v>
      </c>
      <c r="E34" s="225">
        <v>27.99</v>
      </c>
      <c r="F34" s="225">
        <v>15.7</v>
      </c>
      <c r="G34" s="225">
        <v>28.99</v>
      </c>
    </row>
    <row r="35" spans="1:7" ht="15" x14ac:dyDescent="0.25">
      <c r="A35" s="164" t="s">
        <v>181</v>
      </c>
      <c r="B35" s="212" t="s">
        <v>302</v>
      </c>
      <c r="C35" s="212" t="s">
        <v>302</v>
      </c>
      <c r="D35" s="225">
        <v>15.16</v>
      </c>
      <c r="E35" s="225">
        <v>27.99</v>
      </c>
      <c r="F35" s="225">
        <v>15.7</v>
      </c>
      <c r="G35" s="225">
        <v>28.99</v>
      </c>
    </row>
    <row r="36" spans="1:7" ht="15" x14ac:dyDescent="0.25">
      <c r="A36" s="35" t="s">
        <v>208</v>
      </c>
      <c r="B36" s="208">
        <v>0.3</v>
      </c>
      <c r="C36" s="208"/>
      <c r="D36" s="209">
        <v>0.5</v>
      </c>
      <c r="E36" s="209"/>
      <c r="F36" s="208">
        <v>0.75</v>
      </c>
      <c r="G36" s="208"/>
    </row>
    <row r="37" spans="1:7" ht="15" x14ac:dyDescent="0.25">
      <c r="A37" s="163" t="s">
        <v>1</v>
      </c>
      <c r="B37" s="98" t="s">
        <v>350</v>
      </c>
      <c r="C37" s="104" t="s">
        <v>101</v>
      </c>
      <c r="D37" s="98" t="s">
        <v>350</v>
      </c>
      <c r="E37" s="104" t="s">
        <v>101</v>
      </c>
      <c r="F37" s="98" t="s">
        <v>350</v>
      </c>
      <c r="G37" s="104" t="s">
        <v>101</v>
      </c>
    </row>
    <row r="38" spans="1:7" ht="15" x14ac:dyDescent="0.25">
      <c r="A38" s="164" t="s">
        <v>215</v>
      </c>
      <c r="B38" s="225">
        <v>14.07</v>
      </c>
      <c r="C38" s="225">
        <v>25.99</v>
      </c>
      <c r="D38" s="225">
        <v>15.7</v>
      </c>
      <c r="E38" s="225">
        <v>28.99</v>
      </c>
      <c r="F38" s="225">
        <v>16.239999999999998</v>
      </c>
      <c r="G38" s="225">
        <v>29.99</v>
      </c>
    </row>
    <row r="39" spans="1:7" ht="15" x14ac:dyDescent="0.25">
      <c r="A39" s="35" t="s">
        <v>70</v>
      </c>
      <c r="B39" s="208">
        <v>0.3</v>
      </c>
      <c r="C39" s="208"/>
      <c r="D39" s="209">
        <v>0.5</v>
      </c>
      <c r="E39" s="209"/>
      <c r="F39" s="208">
        <v>0.75</v>
      </c>
      <c r="G39" s="208"/>
    </row>
    <row r="40" spans="1:7" ht="15" x14ac:dyDescent="0.25">
      <c r="A40" s="163" t="s">
        <v>1</v>
      </c>
      <c r="B40" s="98" t="s">
        <v>350</v>
      </c>
      <c r="C40" s="104" t="s">
        <v>101</v>
      </c>
      <c r="D40" s="98" t="s">
        <v>350</v>
      </c>
      <c r="E40" s="104" t="s">
        <v>101</v>
      </c>
      <c r="F40" s="98" t="s">
        <v>350</v>
      </c>
      <c r="G40" s="104" t="s">
        <v>101</v>
      </c>
    </row>
    <row r="41" spans="1:7" ht="15" x14ac:dyDescent="0.25">
      <c r="A41" s="105" t="s">
        <v>325</v>
      </c>
      <c r="B41" s="225">
        <v>14.07</v>
      </c>
      <c r="C41" s="212" t="s">
        <v>302</v>
      </c>
      <c r="D41" s="212" t="s">
        <v>302</v>
      </c>
      <c r="E41" s="212" t="s">
        <v>302</v>
      </c>
      <c r="F41" s="212" t="s">
        <v>302</v>
      </c>
      <c r="G41" s="212" t="s">
        <v>302</v>
      </c>
    </row>
    <row r="42" spans="1:7" ht="15" x14ac:dyDescent="0.25">
      <c r="A42" s="105" t="s">
        <v>326</v>
      </c>
      <c r="B42" s="225">
        <v>14.07</v>
      </c>
      <c r="C42" s="212" t="s">
        <v>302</v>
      </c>
      <c r="D42" s="212" t="s">
        <v>302</v>
      </c>
      <c r="E42" s="212" t="s">
        <v>302</v>
      </c>
      <c r="F42" s="212" t="s">
        <v>302</v>
      </c>
      <c r="G42" s="212" t="s">
        <v>302</v>
      </c>
    </row>
    <row r="43" spans="1:7" ht="15" x14ac:dyDescent="0.25">
      <c r="A43" s="105" t="s">
        <v>327</v>
      </c>
      <c r="B43" s="225">
        <v>14.07</v>
      </c>
      <c r="C43" s="212" t="s">
        <v>302</v>
      </c>
      <c r="D43" s="212" t="s">
        <v>302</v>
      </c>
      <c r="E43" s="212" t="s">
        <v>302</v>
      </c>
      <c r="F43" s="212" t="s">
        <v>302</v>
      </c>
      <c r="G43" s="212" t="s">
        <v>302</v>
      </c>
    </row>
    <row r="44" spans="1:7" ht="15" x14ac:dyDescent="0.25">
      <c r="A44" s="166" t="s">
        <v>182</v>
      </c>
      <c r="B44" s="212" t="s">
        <v>302</v>
      </c>
      <c r="C44" s="212" t="s">
        <v>302</v>
      </c>
      <c r="D44" s="225">
        <v>15.7</v>
      </c>
      <c r="E44" s="225">
        <v>28.99</v>
      </c>
      <c r="F44" s="225">
        <v>16.239999999999998</v>
      </c>
      <c r="G44" s="225">
        <v>29.99</v>
      </c>
    </row>
    <row r="45" spans="1:7" ht="15" x14ac:dyDescent="0.25">
      <c r="A45" s="166" t="s">
        <v>183</v>
      </c>
      <c r="B45" s="225">
        <v>14.07</v>
      </c>
      <c r="C45" s="225">
        <v>25.99</v>
      </c>
      <c r="D45" s="225">
        <v>15.7</v>
      </c>
      <c r="E45" s="225">
        <v>28.99</v>
      </c>
      <c r="F45" s="225">
        <v>16.239999999999998</v>
      </c>
      <c r="G45" s="225">
        <v>29.99</v>
      </c>
    </row>
    <row r="46" spans="1:7" ht="15" x14ac:dyDescent="0.25">
      <c r="A46" s="166" t="s">
        <v>184</v>
      </c>
      <c r="B46" s="225">
        <v>14.07</v>
      </c>
      <c r="C46" s="225">
        <v>25.99</v>
      </c>
      <c r="D46" s="225">
        <v>15.7</v>
      </c>
      <c r="E46" s="225">
        <v>28.99</v>
      </c>
      <c r="F46" s="225">
        <v>16.239999999999998</v>
      </c>
      <c r="G46" s="225">
        <v>29.99</v>
      </c>
    </row>
    <row r="47" spans="1:7" ht="15" x14ac:dyDescent="0.25">
      <c r="A47" s="165" t="s">
        <v>185</v>
      </c>
      <c r="B47" s="225">
        <v>14.07</v>
      </c>
      <c r="C47" s="225">
        <v>25.99</v>
      </c>
      <c r="D47" s="225">
        <v>15.7</v>
      </c>
      <c r="E47" s="225">
        <v>28.99</v>
      </c>
      <c r="F47" s="225">
        <v>16.239999999999998</v>
      </c>
      <c r="G47" s="225">
        <v>29.99</v>
      </c>
    </row>
    <row r="48" spans="1:7" ht="15" x14ac:dyDescent="0.25">
      <c r="A48" s="165" t="s">
        <v>186</v>
      </c>
      <c r="B48" s="212" t="s">
        <v>302</v>
      </c>
      <c r="C48" s="212" t="s">
        <v>302</v>
      </c>
      <c r="D48" s="225">
        <v>15.7</v>
      </c>
      <c r="E48" s="225">
        <v>28.99</v>
      </c>
      <c r="F48" s="225">
        <v>16.239999999999998</v>
      </c>
      <c r="G48" s="225">
        <v>29.99</v>
      </c>
    </row>
    <row r="49" spans="1:10" ht="15" x14ac:dyDescent="0.25">
      <c r="A49" s="164" t="s">
        <v>187</v>
      </c>
      <c r="B49" s="225">
        <v>14.07</v>
      </c>
      <c r="C49" s="225">
        <v>25.99</v>
      </c>
      <c r="D49" s="225">
        <v>15.7</v>
      </c>
      <c r="E49" s="225">
        <v>28.99</v>
      </c>
      <c r="F49" s="225">
        <v>16.239999999999998</v>
      </c>
      <c r="G49" s="225">
        <v>29.99</v>
      </c>
    </row>
    <row r="50" spans="1:10" ht="15" x14ac:dyDescent="0.25">
      <c r="A50" s="164" t="s">
        <v>188</v>
      </c>
      <c r="B50" s="225">
        <v>14.07</v>
      </c>
      <c r="C50" s="225">
        <v>25.99</v>
      </c>
      <c r="D50" s="225">
        <v>15.7</v>
      </c>
      <c r="E50" s="225">
        <v>28.99</v>
      </c>
      <c r="F50" s="225">
        <v>16.239999999999998</v>
      </c>
      <c r="G50" s="225">
        <v>29.99</v>
      </c>
    </row>
    <row r="51" spans="1:10" s="32" customFormat="1" ht="15" x14ac:dyDescent="0.25">
      <c r="A51" s="35" t="s">
        <v>132</v>
      </c>
      <c r="B51" s="208"/>
      <c r="C51" s="208"/>
      <c r="D51" s="209" t="s">
        <v>189</v>
      </c>
      <c r="E51" s="209"/>
      <c r="F51" s="208"/>
      <c r="G51" s="208"/>
    </row>
    <row r="52" spans="1:10" s="32" customFormat="1" ht="15" x14ac:dyDescent="0.25">
      <c r="A52" s="163" t="s">
        <v>133</v>
      </c>
      <c r="B52" s="227"/>
      <c r="C52" s="228"/>
      <c r="D52" s="98" t="s">
        <v>350</v>
      </c>
      <c r="E52" s="104" t="s">
        <v>101</v>
      </c>
      <c r="F52" s="227"/>
      <c r="G52" s="228"/>
    </row>
    <row r="53" spans="1:10" s="32" customFormat="1" ht="15" x14ac:dyDescent="0.25">
      <c r="A53" s="164" t="s">
        <v>135</v>
      </c>
      <c r="B53" s="229"/>
      <c r="C53" s="230"/>
      <c r="D53" s="222">
        <v>24.911249003550004</v>
      </c>
      <c r="E53" s="223">
        <v>45.99</v>
      </c>
      <c r="F53" s="229"/>
      <c r="G53" s="230"/>
    </row>
    <row r="54" spans="1:10" s="32" customFormat="1" ht="15" x14ac:dyDescent="0.25">
      <c r="A54" s="43" t="s">
        <v>37</v>
      </c>
      <c r="B54" s="208"/>
      <c r="C54" s="208"/>
      <c r="D54" s="209" t="s">
        <v>189</v>
      </c>
      <c r="E54" s="209"/>
      <c r="F54" s="208"/>
      <c r="G54" s="208"/>
    </row>
    <row r="55" spans="1:10" s="32" customFormat="1" ht="15" x14ac:dyDescent="0.25">
      <c r="A55" s="163" t="s">
        <v>13</v>
      </c>
      <c r="B55" s="227"/>
      <c r="C55" s="228"/>
      <c r="D55" s="98" t="s">
        <v>350</v>
      </c>
      <c r="E55" s="104" t="s">
        <v>101</v>
      </c>
      <c r="F55" s="227"/>
      <c r="G55" s="228"/>
    </row>
    <row r="56" spans="1:10" s="32" customFormat="1" ht="15" x14ac:dyDescent="0.25">
      <c r="A56" s="167" t="s">
        <v>39</v>
      </c>
      <c r="B56" s="195"/>
      <c r="C56" s="196"/>
      <c r="D56" s="231">
        <v>27.077915583550006</v>
      </c>
      <c r="E56" s="192">
        <v>49.99</v>
      </c>
      <c r="F56" s="195"/>
      <c r="G56" s="196"/>
    </row>
    <row r="57" spans="1:10" ht="15" x14ac:dyDescent="0.25">
      <c r="A57" s="43" t="s">
        <v>12</v>
      </c>
      <c r="B57" s="208">
        <v>0.3</v>
      </c>
      <c r="C57" s="208"/>
      <c r="D57" s="209">
        <v>0.5</v>
      </c>
      <c r="E57" s="209"/>
      <c r="F57" s="208">
        <v>0.75</v>
      </c>
      <c r="G57" s="208"/>
    </row>
    <row r="58" spans="1:10" ht="15" x14ac:dyDescent="0.25">
      <c r="A58" s="168" t="s">
        <v>13</v>
      </c>
      <c r="B58" s="98" t="s">
        <v>350</v>
      </c>
      <c r="C58" s="104" t="s">
        <v>101</v>
      </c>
      <c r="D58" s="98" t="s">
        <v>350</v>
      </c>
      <c r="E58" s="104" t="s">
        <v>101</v>
      </c>
      <c r="F58" s="98" t="s">
        <v>350</v>
      </c>
      <c r="G58" s="104" t="s">
        <v>101</v>
      </c>
    </row>
    <row r="59" spans="1:10" ht="15" x14ac:dyDescent="0.25">
      <c r="A59" s="120" t="s">
        <v>199</v>
      </c>
      <c r="B59" s="212" t="s">
        <v>302</v>
      </c>
      <c r="C59" s="212" t="s">
        <v>302</v>
      </c>
      <c r="D59" s="232">
        <v>3.78</v>
      </c>
      <c r="E59" s="233">
        <v>6.99</v>
      </c>
      <c r="F59" s="212" t="s">
        <v>302</v>
      </c>
      <c r="G59" s="212" t="s">
        <v>302</v>
      </c>
      <c r="H59" s="79"/>
    </row>
    <row r="60" spans="1:10" ht="15" x14ac:dyDescent="0.25">
      <c r="A60" s="99" t="s">
        <v>200</v>
      </c>
      <c r="B60" s="212" t="s">
        <v>302</v>
      </c>
      <c r="C60" s="212" t="s">
        <v>302</v>
      </c>
      <c r="D60" s="234">
        <v>5.4112497835500006</v>
      </c>
      <c r="E60" s="233">
        <v>9.99</v>
      </c>
      <c r="F60" s="212" t="s">
        <v>302</v>
      </c>
      <c r="G60" s="212" t="s">
        <v>302</v>
      </c>
      <c r="H60" s="79"/>
    </row>
    <row r="61" spans="1:10" ht="15" x14ac:dyDescent="0.25">
      <c r="A61" s="99" t="s">
        <v>216</v>
      </c>
      <c r="B61" s="212" t="s">
        <v>302</v>
      </c>
      <c r="C61" s="212" t="s">
        <v>302</v>
      </c>
      <c r="D61" s="234">
        <v>6.49</v>
      </c>
      <c r="E61" s="235">
        <v>11.99</v>
      </c>
      <c r="F61" s="235">
        <v>8.1199999999999992</v>
      </c>
      <c r="G61" s="235">
        <v>14.99</v>
      </c>
      <c r="H61" s="79"/>
    </row>
    <row r="62" spans="1:10" ht="15" x14ac:dyDescent="0.25">
      <c r="A62" s="99" t="s">
        <v>217</v>
      </c>
      <c r="B62" s="235">
        <v>5.95</v>
      </c>
      <c r="C62" s="235">
        <v>10.99</v>
      </c>
      <c r="D62" s="235">
        <v>7.03</v>
      </c>
      <c r="E62" s="235">
        <v>12.99</v>
      </c>
      <c r="F62" s="235">
        <v>7.03</v>
      </c>
      <c r="G62" s="236">
        <v>12.99</v>
      </c>
      <c r="H62" s="79"/>
    </row>
    <row r="63" spans="1:10" ht="15" x14ac:dyDescent="0.25">
      <c r="A63" s="120" t="s">
        <v>202</v>
      </c>
      <c r="B63" s="212" t="s">
        <v>302</v>
      </c>
      <c r="C63" s="212" t="s">
        <v>302</v>
      </c>
      <c r="D63" s="193">
        <v>4.87</v>
      </c>
      <c r="E63" s="235">
        <v>8.99</v>
      </c>
      <c r="F63" s="193">
        <v>4.87</v>
      </c>
      <c r="G63" s="235">
        <v>8.99</v>
      </c>
      <c r="H63" s="79"/>
    </row>
    <row r="64" spans="1:10" ht="15" x14ac:dyDescent="0.25">
      <c r="A64" s="99" t="s">
        <v>210</v>
      </c>
      <c r="B64" s="194">
        <v>4.32</v>
      </c>
      <c r="C64" s="235">
        <v>7.99</v>
      </c>
      <c r="D64" s="235">
        <v>5.41</v>
      </c>
      <c r="E64" s="235">
        <v>9.99</v>
      </c>
      <c r="F64" s="235">
        <v>5.41</v>
      </c>
      <c r="G64" s="235">
        <v>9.99</v>
      </c>
      <c r="H64" s="79"/>
      <c r="I64" s="79"/>
      <c r="J64" s="79"/>
    </row>
    <row r="65" spans="1:8" ht="15" x14ac:dyDescent="0.25">
      <c r="A65" s="99" t="s">
        <v>205</v>
      </c>
      <c r="B65" s="194">
        <v>4.32</v>
      </c>
      <c r="C65" s="235">
        <v>7.99</v>
      </c>
      <c r="D65" s="235">
        <v>5.41</v>
      </c>
      <c r="E65" s="235">
        <v>9.99</v>
      </c>
      <c r="F65" s="235">
        <v>5.41</v>
      </c>
      <c r="G65" s="235">
        <v>9.99</v>
      </c>
      <c r="H65" s="79"/>
    </row>
    <row r="66" spans="1:8" ht="15" x14ac:dyDescent="0.25">
      <c r="A66" s="43" t="s">
        <v>22</v>
      </c>
      <c r="B66" s="208"/>
      <c r="C66" s="208"/>
      <c r="D66" s="209" t="s">
        <v>189</v>
      </c>
      <c r="E66" s="209"/>
      <c r="F66" s="208"/>
      <c r="G66" s="208"/>
    </row>
    <row r="67" spans="1:8" ht="15" x14ac:dyDescent="0.25">
      <c r="A67" s="163" t="s">
        <v>13</v>
      </c>
      <c r="B67" s="227"/>
      <c r="C67" s="228"/>
      <c r="D67" s="98" t="s">
        <v>350</v>
      </c>
      <c r="E67" s="104" t="s">
        <v>101</v>
      </c>
      <c r="F67" s="227"/>
      <c r="G67" s="228"/>
    </row>
    <row r="68" spans="1:8" ht="15" x14ac:dyDescent="0.25">
      <c r="A68" s="167" t="s">
        <v>98</v>
      </c>
      <c r="B68" s="197"/>
      <c r="C68" s="198"/>
      <c r="D68" s="231">
        <v>1.0779162355</v>
      </c>
      <c r="E68" s="192">
        <v>1.99</v>
      </c>
      <c r="F68" s="197"/>
      <c r="G68" s="198"/>
    </row>
    <row r="69" spans="1:8" ht="15" x14ac:dyDescent="0.25">
      <c r="A69" s="167" t="s">
        <v>99</v>
      </c>
      <c r="B69" s="197"/>
      <c r="C69" s="198"/>
      <c r="D69" s="231" t="s">
        <v>35</v>
      </c>
      <c r="E69" s="192" t="s">
        <v>35</v>
      </c>
      <c r="F69" s="197"/>
      <c r="G69" s="198"/>
    </row>
    <row r="70" spans="1:8" ht="15" x14ac:dyDescent="0.25">
      <c r="A70" s="169" t="s">
        <v>165</v>
      </c>
      <c r="B70" s="197"/>
      <c r="C70" s="198"/>
      <c r="D70" s="237">
        <v>8.1199999999999992</v>
      </c>
      <c r="E70" s="192">
        <v>14.99</v>
      </c>
      <c r="F70" s="197"/>
      <c r="G70" s="198"/>
    </row>
    <row r="71" spans="1:8" ht="15" x14ac:dyDescent="0.25">
      <c r="A71" s="164" t="s">
        <v>100</v>
      </c>
      <c r="B71" s="195"/>
      <c r="C71" s="196"/>
      <c r="D71" s="226">
        <v>2.7029155855</v>
      </c>
      <c r="E71" s="192">
        <v>4.99</v>
      </c>
      <c r="F71" s="195"/>
      <c r="G71" s="196"/>
    </row>
  </sheetData>
  <mergeCells count="33">
    <mergeCell ref="B36:C36"/>
    <mergeCell ref="D36:E36"/>
    <mergeCell ref="F36:G36"/>
    <mergeCell ref="B57:C57"/>
    <mergeCell ref="D57:E57"/>
    <mergeCell ref="F57:G57"/>
    <mergeCell ref="D54:E54"/>
    <mergeCell ref="D66:E66"/>
    <mergeCell ref="B51:C51"/>
    <mergeCell ref="D51:E51"/>
    <mergeCell ref="F51:G51"/>
    <mergeCell ref="B8:C8"/>
    <mergeCell ref="D8:E8"/>
    <mergeCell ref="F8:G8"/>
    <mergeCell ref="B12:C12"/>
    <mergeCell ref="D12:E12"/>
    <mergeCell ref="F12:G12"/>
    <mergeCell ref="B16:C16"/>
    <mergeCell ref="D16:E16"/>
    <mergeCell ref="F16:G16"/>
    <mergeCell ref="B26:C26"/>
    <mergeCell ref="D26:E26"/>
    <mergeCell ref="F26:G26"/>
    <mergeCell ref="B32:C32"/>
    <mergeCell ref="D32:E32"/>
    <mergeCell ref="F32:G32"/>
    <mergeCell ref="B39:C39"/>
    <mergeCell ref="D39:E39"/>
    <mergeCell ref="F39:G39"/>
    <mergeCell ref="B54:C54"/>
    <mergeCell ref="F54:G54"/>
    <mergeCell ref="B66:C66"/>
    <mergeCell ref="F66:G66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"/>
  <sheetViews>
    <sheetView workbookViewId="0"/>
  </sheetViews>
  <sheetFormatPr defaultRowHeight="15" x14ac:dyDescent="0.25"/>
  <cols>
    <col min="1" max="1" width="18" bestFit="1" customWidth="1"/>
    <col min="2" max="2" width="20" bestFit="1" customWidth="1"/>
    <col min="3" max="3" width="46.5703125" bestFit="1" customWidth="1"/>
    <col min="4" max="4" width="14.140625" bestFit="1" customWidth="1"/>
    <col min="5" max="5" width="17" bestFit="1" customWidth="1"/>
    <col min="6" max="6" width="8.85546875" bestFit="1" customWidth="1"/>
    <col min="7" max="7" width="9.140625" style="88"/>
    <col min="8" max="8" width="12.85546875" style="96" bestFit="1" customWidth="1"/>
  </cols>
  <sheetData>
    <row r="1" spans="1:9" s="85" customFormat="1" x14ac:dyDescent="0.25">
      <c r="A1" s="85" t="s">
        <v>0</v>
      </c>
      <c r="B1" s="85" t="s">
        <v>102</v>
      </c>
      <c r="C1" s="85" t="s">
        <v>1</v>
      </c>
      <c r="D1" s="85" t="s">
        <v>103</v>
      </c>
      <c r="E1" s="85" t="s">
        <v>104</v>
      </c>
      <c r="F1" s="85" t="s">
        <v>351</v>
      </c>
      <c r="G1" s="87" t="s">
        <v>101</v>
      </c>
      <c r="H1" s="85" t="s">
        <v>161</v>
      </c>
    </row>
    <row r="2" spans="1:9" s="85" customFormat="1" x14ac:dyDescent="0.25">
      <c r="A2" s="93" t="s">
        <v>138</v>
      </c>
      <c r="B2" t="s">
        <v>160</v>
      </c>
      <c r="C2" t="s">
        <v>139</v>
      </c>
      <c r="D2" s="187">
        <v>3830053620149</v>
      </c>
      <c r="E2" t="s">
        <v>48</v>
      </c>
      <c r="F2" s="89">
        <v>13.536199999999999</v>
      </c>
      <c r="G2" s="94">
        <v>24.99</v>
      </c>
      <c r="H2" s="97"/>
    </row>
    <row r="3" spans="1:9" s="85" customFormat="1" x14ac:dyDescent="0.25">
      <c r="A3" s="93" t="s">
        <v>140</v>
      </c>
      <c r="B3" t="s">
        <v>160</v>
      </c>
      <c r="C3" t="s">
        <v>141</v>
      </c>
      <c r="D3" s="187">
        <v>3830053620118</v>
      </c>
      <c r="E3" t="s">
        <v>48</v>
      </c>
      <c r="F3" s="89">
        <v>13.536199999999999</v>
      </c>
      <c r="G3" s="94">
        <v>24.99</v>
      </c>
      <c r="H3" s="97"/>
    </row>
    <row r="4" spans="1:9" s="85" customFormat="1" x14ac:dyDescent="0.25">
      <c r="A4" s="93" t="s">
        <v>313</v>
      </c>
      <c r="B4" t="s">
        <v>159</v>
      </c>
      <c r="C4" t="s">
        <v>315</v>
      </c>
      <c r="D4" s="187">
        <v>3830053623171</v>
      </c>
      <c r="E4" t="s">
        <v>48</v>
      </c>
      <c r="F4" s="89">
        <v>15.7</v>
      </c>
      <c r="G4" s="94">
        <v>28.99</v>
      </c>
      <c r="H4" s="97"/>
    </row>
    <row r="5" spans="1:9" s="85" customFormat="1" x14ac:dyDescent="0.25">
      <c r="A5" s="93" t="s">
        <v>314</v>
      </c>
      <c r="B5" t="s">
        <v>159</v>
      </c>
      <c r="C5" t="s">
        <v>316</v>
      </c>
      <c r="D5" s="187">
        <v>3830053623188</v>
      </c>
      <c r="E5" t="s">
        <v>48</v>
      </c>
      <c r="F5" s="89">
        <v>16.239999999999998</v>
      </c>
      <c r="G5" s="94">
        <v>29.99</v>
      </c>
      <c r="H5" s="97"/>
    </row>
    <row r="6" spans="1:9" s="85" customFormat="1" x14ac:dyDescent="0.25">
      <c r="A6" s="93" t="s">
        <v>143</v>
      </c>
      <c r="B6" t="s">
        <v>159</v>
      </c>
      <c r="C6" t="s">
        <v>145</v>
      </c>
      <c r="D6" s="187">
        <v>3830053621054</v>
      </c>
      <c r="E6" t="s">
        <v>48</v>
      </c>
      <c r="F6" s="89">
        <v>13.536199999999999</v>
      </c>
      <c r="G6" s="94">
        <v>24.99</v>
      </c>
      <c r="H6" s="97"/>
    </row>
    <row r="7" spans="1:9" x14ac:dyDescent="0.25">
      <c r="A7" t="s">
        <v>317</v>
      </c>
      <c r="B7" t="s">
        <v>159</v>
      </c>
      <c r="C7" t="s">
        <v>318</v>
      </c>
      <c r="D7" s="200">
        <v>3830053623201</v>
      </c>
      <c r="E7" t="s">
        <v>319</v>
      </c>
      <c r="F7" s="89">
        <v>15.16</v>
      </c>
      <c r="G7" s="94">
        <v>27.99</v>
      </c>
      <c r="H7" s="97"/>
    </row>
    <row r="8" spans="1:9" s="85" customFormat="1" x14ac:dyDescent="0.25">
      <c r="A8" s="93" t="s">
        <v>144</v>
      </c>
      <c r="B8" t="s">
        <v>159</v>
      </c>
      <c r="C8" t="s">
        <v>146</v>
      </c>
      <c r="D8" s="187">
        <v>3830053621061</v>
      </c>
      <c r="E8" t="s">
        <v>48</v>
      </c>
      <c r="F8" s="89">
        <v>16.244599999999998</v>
      </c>
      <c r="G8" s="94">
        <v>29.99</v>
      </c>
      <c r="H8" s="97"/>
    </row>
    <row r="9" spans="1:9" s="185" customFormat="1" x14ac:dyDescent="0.25">
      <c r="A9" s="183" t="s">
        <v>162</v>
      </c>
      <c r="B9" s="183" t="s">
        <v>159</v>
      </c>
      <c r="C9" s="183" t="s">
        <v>163</v>
      </c>
      <c r="D9" s="188">
        <v>3830053622570</v>
      </c>
      <c r="E9" s="84" t="s">
        <v>48</v>
      </c>
      <c r="F9" s="89">
        <v>17.87</v>
      </c>
      <c r="G9" s="184">
        <v>32.99</v>
      </c>
      <c r="H9" s="177"/>
      <c r="I9" s="184"/>
    </row>
    <row r="10" spans="1:9" s="185" customFormat="1" x14ac:dyDescent="0.25">
      <c r="A10" s="178" t="s">
        <v>236</v>
      </c>
      <c r="B10" s="84" t="s">
        <v>159</v>
      </c>
      <c r="C10" s="84" t="s">
        <v>250</v>
      </c>
      <c r="D10" s="188">
        <v>3830053622792</v>
      </c>
      <c r="E10" s="84" t="s">
        <v>48</v>
      </c>
      <c r="F10" s="89">
        <v>15.7</v>
      </c>
      <c r="G10" s="176">
        <v>28.99</v>
      </c>
      <c r="H10" s="177"/>
      <c r="I10" s="184"/>
    </row>
    <row r="11" spans="1:9" s="185" customFormat="1" x14ac:dyDescent="0.25">
      <c r="A11" s="178" t="s">
        <v>241</v>
      </c>
      <c r="B11" s="84" t="s">
        <v>159</v>
      </c>
      <c r="C11" s="84" t="s">
        <v>251</v>
      </c>
      <c r="D11" s="188">
        <v>3830053622693</v>
      </c>
      <c r="E11" s="84" t="s">
        <v>48</v>
      </c>
      <c r="F11" s="89">
        <v>17.329999999999998</v>
      </c>
      <c r="G11" s="176">
        <v>31.99</v>
      </c>
      <c r="H11" s="177"/>
      <c r="I11" s="184"/>
    </row>
    <row r="12" spans="1:9" s="185" customFormat="1" x14ac:dyDescent="0.25">
      <c r="A12" s="178" t="s">
        <v>246</v>
      </c>
      <c r="B12" s="84" t="s">
        <v>159</v>
      </c>
      <c r="C12" s="84" t="s">
        <v>252</v>
      </c>
      <c r="D12" s="188">
        <v>3830053622747</v>
      </c>
      <c r="E12" s="84" t="s">
        <v>48</v>
      </c>
      <c r="F12" s="89">
        <v>17.87</v>
      </c>
      <c r="G12" s="176">
        <v>32.99</v>
      </c>
      <c r="H12" s="177"/>
      <c r="I12" s="184"/>
    </row>
    <row r="13" spans="1:9" s="185" customFormat="1" x14ac:dyDescent="0.25">
      <c r="A13" s="178" t="s">
        <v>239</v>
      </c>
      <c r="B13" s="84" t="s">
        <v>159</v>
      </c>
      <c r="C13" s="84" t="s">
        <v>253</v>
      </c>
      <c r="D13" s="188">
        <v>3830053622822</v>
      </c>
      <c r="E13" s="84" t="s">
        <v>48</v>
      </c>
      <c r="F13" s="89">
        <v>15.7</v>
      </c>
      <c r="G13" s="176">
        <v>28.99</v>
      </c>
      <c r="H13" s="177"/>
      <c r="I13" s="184"/>
    </row>
    <row r="14" spans="1:9" s="185" customFormat="1" x14ac:dyDescent="0.25">
      <c r="A14" s="178" t="s">
        <v>244</v>
      </c>
      <c r="B14" s="84" t="s">
        <v>159</v>
      </c>
      <c r="C14" s="84" t="s">
        <v>254</v>
      </c>
      <c r="D14" s="188">
        <v>3830053622723</v>
      </c>
      <c r="E14" s="84" t="s">
        <v>48</v>
      </c>
      <c r="F14" s="89">
        <v>17.329999999999998</v>
      </c>
      <c r="G14" s="176">
        <v>31.99</v>
      </c>
      <c r="H14" s="177"/>
      <c r="I14" s="184"/>
    </row>
    <row r="15" spans="1:9" s="185" customFormat="1" x14ac:dyDescent="0.25">
      <c r="A15" s="178" t="s">
        <v>249</v>
      </c>
      <c r="B15" s="84" t="s">
        <v>159</v>
      </c>
      <c r="C15" s="84" t="s">
        <v>255</v>
      </c>
      <c r="D15" s="188">
        <v>3830053622778</v>
      </c>
      <c r="E15" s="84" t="s">
        <v>48</v>
      </c>
      <c r="F15" s="89">
        <v>17.87</v>
      </c>
      <c r="G15" s="176">
        <v>32.99</v>
      </c>
      <c r="H15" s="177"/>
      <c r="I15" s="184"/>
    </row>
    <row r="16" spans="1:9" s="185" customFormat="1" x14ac:dyDescent="0.25">
      <c r="A16" s="178" t="s">
        <v>238</v>
      </c>
      <c r="B16" s="84" t="s">
        <v>159</v>
      </c>
      <c r="C16" s="84" t="s">
        <v>256</v>
      </c>
      <c r="D16" s="188">
        <v>3830053622815</v>
      </c>
      <c r="E16" s="84" t="s">
        <v>48</v>
      </c>
      <c r="F16" s="89">
        <v>15.7</v>
      </c>
      <c r="G16" s="176">
        <v>28.99</v>
      </c>
      <c r="H16" s="177"/>
      <c r="I16" s="184"/>
    </row>
    <row r="17" spans="1:9" s="185" customFormat="1" x14ac:dyDescent="0.25">
      <c r="A17" s="178" t="s">
        <v>243</v>
      </c>
      <c r="B17" s="84" t="s">
        <v>159</v>
      </c>
      <c r="C17" s="84" t="s">
        <v>257</v>
      </c>
      <c r="D17" s="188">
        <v>3830053622716</v>
      </c>
      <c r="E17" s="84" t="s">
        <v>48</v>
      </c>
      <c r="F17" s="89">
        <v>17.329999999999998</v>
      </c>
      <c r="G17" s="176">
        <v>31.99</v>
      </c>
      <c r="H17" s="177"/>
      <c r="I17" s="184"/>
    </row>
    <row r="18" spans="1:9" s="185" customFormat="1" x14ac:dyDescent="0.25">
      <c r="A18" s="178" t="s">
        <v>248</v>
      </c>
      <c r="B18" s="84" t="s">
        <v>159</v>
      </c>
      <c r="C18" s="84" t="s">
        <v>258</v>
      </c>
      <c r="D18" s="188">
        <v>3830053622761</v>
      </c>
      <c r="E18" s="84" t="s">
        <v>48</v>
      </c>
      <c r="F18" s="89">
        <v>17.87</v>
      </c>
      <c r="G18" s="176">
        <v>32.99</v>
      </c>
      <c r="H18" s="177"/>
      <c r="I18" s="184"/>
    </row>
    <row r="19" spans="1:9" s="185" customFormat="1" x14ac:dyDescent="0.25">
      <c r="A19" s="178" t="s">
        <v>237</v>
      </c>
      <c r="B19" s="84" t="s">
        <v>159</v>
      </c>
      <c r="C19" s="84" t="s">
        <v>259</v>
      </c>
      <c r="D19" s="188">
        <v>3830053622808</v>
      </c>
      <c r="E19" s="84" t="s">
        <v>48</v>
      </c>
      <c r="F19" s="89">
        <v>15.7</v>
      </c>
      <c r="G19" s="176">
        <v>28.99</v>
      </c>
      <c r="H19" s="177"/>
      <c r="I19" s="184"/>
    </row>
    <row r="20" spans="1:9" s="185" customFormat="1" x14ac:dyDescent="0.25">
      <c r="A20" s="178" t="s">
        <v>242</v>
      </c>
      <c r="B20" s="84" t="s">
        <v>159</v>
      </c>
      <c r="C20" s="84" t="s">
        <v>260</v>
      </c>
      <c r="D20" s="188">
        <v>3830053622709</v>
      </c>
      <c r="E20" s="84" t="s">
        <v>48</v>
      </c>
      <c r="F20" s="89">
        <v>17.329999999999998</v>
      </c>
      <c r="G20" s="176">
        <v>31.99</v>
      </c>
      <c r="H20" s="177"/>
      <c r="I20" s="184"/>
    </row>
    <row r="21" spans="1:9" s="185" customFormat="1" x14ac:dyDescent="0.25">
      <c r="A21" s="178" t="s">
        <v>247</v>
      </c>
      <c r="B21" s="84" t="s">
        <v>159</v>
      </c>
      <c r="C21" s="84" t="s">
        <v>261</v>
      </c>
      <c r="D21" s="188">
        <v>3830053622754</v>
      </c>
      <c r="E21" s="84" t="s">
        <v>48</v>
      </c>
      <c r="F21" s="89">
        <v>17.87</v>
      </c>
      <c r="G21" s="176">
        <v>32.99</v>
      </c>
      <c r="H21" s="177"/>
      <c r="I21" s="184"/>
    </row>
    <row r="22" spans="1:9" s="185" customFormat="1" x14ac:dyDescent="0.25">
      <c r="A22" s="178" t="s">
        <v>235</v>
      </c>
      <c r="B22" s="84" t="s">
        <v>159</v>
      </c>
      <c r="C22" s="84" t="s">
        <v>262</v>
      </c>
      <c r="D22" s="188">
        <v>3830053622785</v>
      </c>
      <c r="E22" s="84" t="s">
        <v>48</v>
      </c>
      <c r="F22" s="89">
        <v>15.7</v>
      </c>
      <c r="G22" s="176">
        <v>28.99</v>
      </c>
      <c r="H22" s="177"/>
      <c r="I22" s="184"/>
    </row>
    <row r="23" spans="1:9" s="185" customFormat="1" x14ac:dyDescent="0.25">
      <c r="A23" s="178" t="s">
        <v>240</v>
      </c>
      <c r="B23" s="84" t="s">
        <v>159</v>
      </c>
      <c r="C23" s="84" t="s">
        <v>263</v>
      </c>
      <c r="D23" s="188">
        <v>3830053622686</v>
      </c>
      <c r="E23" s="84" t="s">
        <v>48</v>
      </c>
      <c r="F23" s="89">
        <v>17.329999999999998</v>
      </c>
      <c r="G23" s="176">
        <v>31.99</v>
      </c>
      <c r="H23" s="177"/>
      <c r="I23" s="184"/>
    </row>
    <row r="24" spans="1:9" s="185" customFormat="1" x14ac:dyDescent="0.25">
      <c r="A24" s="178" t="s">
        <v>245</v>
      </c>
      <c r="B24" s="84" t="s">
        <v>159</v>
      </c>
      <c r="C24" s="84" t="s">
        <v>264</v>
      </c>
      <c r="D24" s="188">
        <v>3830053622730</v>
      </c>
      <c r="E24" s="84" t="s">
        <v>48</v>
      </c>
      <c r="F24" s="89">
        <v>17.87</v>
      </c>
      <c r="G24" s="176">
        <v>32.99</v>
      </c>
      <c r="H24" s="177"/>
      <c r="I24" s="184"/>
    </row>
    <row r="25" spans="1:9" s="185" customFormat="1" x14ac:dyDescent="0.25">
      <c r="A25" s="178" t="s">
        <v>321</v>
      </c>
      <c r="B25" s="84" t="s">
        <v>105</v>
      </c>
      <c r="C25" s="84" t="s">
        <v>322</v>
      </c>
      <c r="D25" s="188">
        <v>3830053623232</v>
      </c>
      <c r="E25" s="84" t="s">
        <v>48</v>
      </c>
      <c r="F25" s="89">
        <v>13.54</v>
      </c>
      <c r="G25" s="94">
        <v>24.99</v>
      </c>
      <c r="H25" s="177" t="s">
        <v>323</v>
      </c>
      <c r="I25" s="184"/>
    </row>
    <row r="26" spans="1:9" s="207" customFormat="1" x14ac:dyDescent="0.25">
      <c r="A26" s="171" t="s">
        <v>332</v>
      </c>
      <c r="B26" s="172" t="s">
        <v>105</v>
      </c>
      <c r="C26" s="172" t="s">
        <v>333</v>
      </c>
      <c r="D26" s="190">
        <v>3830053622945</v>
      </c>
      <c r="E26" s="172" t="s">
        <v>48</v>
      </c>
      <c r="F26" s="89">
        <v>15.16</v>
      </c>
      <c r="G26" s="173">
        <v>27.99</v>
      </c>
      <c r="H26" s="174" t="s">
        <v>323</v>
      </c>
      <c r="I26" s="173"/>
    </row>
    <row r="27" spans="1:9" s="207" customFormat="1" x14ac:dyDescent="0.25">
      <c r="A27" s="171" t="s">
        <v>334</v>
      </c>
      <c r="B27" s="172" t="s">
        <v>105</v>
      </c>
      <c r="C27" s="172" t="s">
        <v>335</v>
      </c>
      <c r="D27" s="190">
        <v>3830053622969</v>
      </c>
      <c r="E27" s="172" t="s">
        <v>48</v>
      </c>
      <c r="F27" s="89">
        <v>16.239999999999998</v>
      </c>
      <c r="G27" s="173">
        <v>29.99</v>
      </c>
      <c r="H27" s="174" t="s">
        <v>323</v>
      </c>
      <c r="I27" s="173"/>
    </row>
    <row r="28" spans="1:9" s="207" customFormat="1" x14ac:dyDescent="0.25">
      <c r="A28" s="171" t="s">
        <v>336</v>
      </c>
      <c r="B28" s="172" t="s">
        <v>105</v>
      </c>
      <c r="C28" s="172" t="s">
        <v>337</v>
      </c>
      <c r="D28" s="190">
        <v>3830053622983</v>
      </c>
      <c r="E28" s="172" t="s">
        <v>48</v>
      </c>
      <c r="F28" s="89">
        <v>17.87</v>
      </c>
      <c r="G28" s="173">
        <v>32.99</v>
      </c>
      <c r="H28" s="174" t="s">
        <v>323</v>
      </c>
      <c r="I28" s="173"/>
    </row>
    <row r="29" spans="1:9" s="207" customFormat="1" x14ac:dyDescent="0.25">
      <c r="A29" s="171" t="s">
        <v>338</v>
      </c>
      <c r="B29" s="172" t="s">
        <v>105</v>
      </c>
      <c r="C29" s="172" t="s">
        <v>339</v>
      </c>
      <c r="D29" s="190">
        <v>3830053622952</v>
      </c>
      <c r="E29" s="172" t="s">
        <v>48</v>
      </c>
      <c r="F29" s="89">
        <v>15.16</v>
      </c>
      <c r="G29" s="173">
        <v>27.99</v>
      </c>
      <c r="H29" s="174" t="s">
        <v>323</v>
      </c>
      <c r="I29" s="173"/>
    </row>
    <row r="30" spans="1:9" s="207" customFormat="1" x14ac:dyDescent="0.25">
      <c r="A30" s="171" t="s">
        <v>340</v>
      </c>
      <c r="B30" s="172" t="s">
        <v>105</v>
      </c>
      <c r="C30" s="172" t="s">
        <v>341</v>
      </c>
      <c r="D30" s="190">
        <v>3830053622976</v>
      </c>
      <c r="E30" s="172" t="s">
        <v>48</v>
      </c>
      <c r="F30" s="89">
        <v>16.239999999999998</v>
      </c>
      <c r="G30" s="173">
        <v>29.99</v>
      </c>
      <c r="H30" s="174" t="s">
        <v>323</v>
      </c>
      <c r="I30" s="173"/>
    </row>
    <row r="31" spans="1:9" s="207" customFormat="1" x14ac:dyDescent="0.25">
      <c r="A31" s="171" t="s">
        <v>342</v>
      </c>
      <c r="B31" s="172" t="s">
        <v>105</v>
      </c>
      <c r="C31" s="172" t="s">
        <v>343</v>
      </c>
      <c r="D31" s="190">
        <v>3830053622990</v>
      </c>
      <c r="E31" s="172" t="s">
        <v>48</v>
      </c>
      <c r="F31" s="89">
        <v>17.87</v>
      </c>
      <c r="G31" s="173">
        <v>32.99</v>
      </c>
      <c r="H31" s="174" t="s">
        <v>323</v>
      </c>
      <c r="I31" s="173"/>
    </row>
    <row r="32" spans="1:9" s="84" customFormat="1" x14ac:dyDescent="0.25">
      <c r="A32" s="84" t="s">
        <v>23</v>
      </c>
      <c r="B32" s="84" t="s">
        <v>105</v>
      </c>
      <c r="C32" s="84" t="s">
        <v>24</v>
      </c>
      <c r="D32" s="188">
        <v>3830053621849</v>
      </c>
      <c r="E32" s="84" t="s">
        <v>48</v>
      </c>
      <c r="F32" s="89">
        <v>16.239999999999998</v>
      </c>
      <c r="G32" s="176">
        <v>29.99</v>
      </c>
      <c r="H32" s="177"/>
    </row>
    <row r="33" spans="1:8" s="84" customFormat="1" x14ac:dyDescent="0.25">
      <c r="A33" s="84" t="s">
        <v>76</v>
      </c>
      <c r="B33" s="84" t="s">
        <v>105</v>
      </c>
      <c r="C33" s="186" t="s">
        <v>77</v>
      </c>
      <c r="D33" s="188">
        <v>3830053622068</v>
      </c>
      <c r="E33" s="84" t="s">
        <v>48</v>
      </c>
      <c r="F33" s="89">
        <v>17.86</v>
      </c>
      <c r="G33" s="176">
        <v>32.99</v>
      </c>
      <c r="H33" s="177"/>
    </row>
    <row r="34" spans="1:8" x14ac:dyDescent="0.25">
      <c r="A34" t="s">
        <v>29</v>
      </c>
      <c r="B34" t="s">
        <v>95</v>
      </c>
      <c r="C34" t="s">
        <v>31</v>
      </c>
      <c r="D34" s="187">
        <v>3830053621726</v>
      </c>
      <c r="E34" t="s">
        <v>48</v>
      </c>
      <c r="F34" s="89">
        <v>10.83</v>
      </c>
      <c r="G34" s="89">
        <v>19.989999999999998</v>
      </c>
      <c r="H34" s="97"/>
    </row>
    <row r="35" spans="1:8" x14ac:dyDescent="0.25">
      <c r="A35" t="s">
        <v>106</v>
      </c>
      <c r="B35" t="s">
        <v>95</v>
      </c>
      <c r="C35" t="s">
        <v>107</v>
      </c>
      <c r="D35" s="187">
        <v>3830053621733</v>
      </c>
      <c r="E35" t="s">
        <v>48</v>
      </c>
      <c r="F35" s="89">
        <v>10.83</v>
      </c>
      <c r="G35" s="89">
        <v>19.989999999999998</v>
      </c>
      <c r="H35" s="97"/>
    </row>
    <row r="36" spans="1:8" x14ac:dyDescent="0.25">
      <c r="A36" t="s">
        <v>30</v>
      </c>
      <c r="B36" t="s">
        <v>95</v>
      </c>
      <c r="C36" t="s">
        <v>32</v>
      </c>
      <c r="D36" s="187">
        <v>3830053621740</v>
      </c>
      <c r="E36" t="s">
        <v>48</v>
      </c>
      <c r="F36" s="89">
        <v>10.83</v>
      </c>
      <c r="G36" s="89">
        <v>19.989999999999998</v>
      </c>
      <c r="H36" s="97"/>
    </row>
    <row r="37" spans="1:8" x14ac:dyDescent="0.25">
      <c r="A37" t="s">
        <v>2</v>
      </c>
      <c r="B37" t="s">
        <v>108</v>
      </c>
      <c r="C37" t="s">
        <v>109</v>
      </c>
      <c r="D37" s="187">
        <v>3830053620569</v>
      </c>
      <c r="E37" t="s">
        <v>48</v>
      </c>
      <c r="F37" s="89">
        <v>15.16</v>
      </c>
      <c r="G37" s="89">
        <v>27.99</v>
      </c>
      <c r="H37" s="97"/>
    </row>
    <row r="38" spans="1:8" x14ac:dyDescent="0.25">
      <c r="A38" t="s">
        <v>3</v>
      </c>
      <c r="B38" t="s">
        <v>108</v>
      </c>
      <c r="C38" t="s">
        <v>110</v>
      </c>
      <c r="D38" s="187">
        <v>3830053620576</v>
      </c>
      <c r="E38" t="s">
        <v>48</v>
      </c>
      <c r="F38" s="89">
        <v>15.16</v>
      </c>
      <c r="G38" s="89">
        <v>27.99</v>
      </c>
      <c r="H38" s="97"/>
    </row>
    <row r="39" spans="1:8" s="84" customFormat="1" x14ac:dyDescent="0.25">
      <c r="A39" s="84" t="s">
        <v>4</v>
      </c>
      <c r="B39" s="84" t="s">
        <v>108</v>
      </c>
      <c r="C39" s="84" t="s">
        <v>111</v>
      </c>
      <c r="D39" s="188">
        <v>3830053620606</v>
      </c>
      <c r="E39" s="84" t="s">
        <v>48</v>
      </c>
      <c r="F39" s="89">
        <v>15.7</v>
      </c>
      <c r="G39" s="176">
        <v>28.99</v>
      </c>
      <c r="H39" s="177"/>
    </row>
    <row r="40" spans="1:8" s="84" customFormat="1" x14ac:dyDescent="0.25">
      <c r="A40" s="84" t="s">
        <v>5</v>
      </c>
      <c r="B40" s="84" t="s">
        <v>108</v>
      </c>
      <c r="C40" s="84" t="s">
        <v>112</v>
      </c>
      <c r="D40" s="188">
        <v>3830053620613</v>
      </c>
      <c r="E40" s="84" t="s">
        <v>48</v>
      </c>
      <c r="F40" s="89">
        <v>15.7</v>
      </c>
      <c r="G40" s="176">
        <v>28.99</v>
      </c>
      <c r="H40" s="177"/>
    </row>
    <row r="41" spans="1:8" s="84" customFormat="1" x14ac:dyDescent="0.25">
      <c r="A41" s="178" t="s">
        <v>223</v>
      </c>
      <c r="B41" s="84" t="s">
        <v>211</v>
      </c>
      <c r="C41" s="84" t="s">
        <v>265</v>
      </c>
      <c r="D41" s="188">
        <v>3830053622907</v>
      </c>
      <c r="E41" s="84" t="s">
        <v>48</v>
      </c>
      <c r="F41" s="89">
        <v>14.08</v>
      </c>
      <c r="G41" s="176">
        <v>25.99</v>
      </c>
      <c r="H41" s="177"/>
    </row>
    <row r="42" spans="1:8" s="84" customFormat="1" x14ac:dyDescent="0.25">
      <c r="A42" s="178" t="s">
        <v>224</v>
      </c>
      <c r="B42" s="84" t="s">
        <v>211</v>
      </c>
      <c r="C42" s="84" t="s">
        <v>266</v>
      </c>
      <c r="D42" s="188">
        <v>3830053622914</v>
      </c>
      <c r="E42" s="84" t="s">
        <v>48</v>
      </c>
      <c r="F42" s="89">
        <v>15.7</v>
      </c>
      <c r="G42" s="176">
        <v>28.99</v>
      </c>
      <c r="H42" s="177"/>
    </row>
    <row r="43" spans="1:8" s="84" customFormat="1" x14ac:dyDescent="0.25">
      <c r="A43" s="178" t="s">
        <v>225</v>
      </c>
      <c r="B43" s="84" t="s">
        <v>211</v>
      </c>
      <c r="C43" s="84" t="s">
        <v>287</v>
      </c>
      <c r="D43" s="188">
        <v>3830053622921</v>
      </c>
      <c r="E43" s="84" t="s">
        <v>48</v>
      </c>
      <c r="F43" s="89">
        <v>16.239999999999998</v>
      </c>
      <c r="G43" s="176">
        <v>29.99</v>
      </c>
      <c r="H43" s="177"/>
    </row>
    <row r="44" spans="1:8" s="84" customFormat="1" x14ac:dyDescent="0.25">
      <c r="A44" s="178" t="s">
        <v>304</v>
      </c>
      <c r="B44" s="84" t="s">
        <v>113</v>
      </c>
      <c r="C44" s="84" t="s">
        <v>306</v>
      </c>
      <c r="D44" s="188" t="s">
        <v>309</v>
      </c>
      <c r="E44" s="84" t="s">
        <v>48</v>
      </c>
      <c r="F44" s="89">
        <v>14.08</v>
      </c>
      <c r="G44" s="176">
        <v>25.99</v>
      </c>
      <c r="H44" s="177" t="s">
        <v>323</v>
      </c>
    </row>
    <row r="45" spans="1:8" s="84" customFormat="1" x14ac:dyDescent="0.25">
      <c r="A45" s="178" t="s">
        <v>303</v>
      </c>
      <c r="B45" s="84" t="s">
        <v>113</v>
      </c>
      <c r="C45" s="84" t="s">
        <v>305</v>
      </c>
      <c r="D45" s="188" t="s">
        <v>310</v>
      </c>
      <c r="E45" s="84" t="s">
        <v>48</v>
      </c>
      <c r="F45" s="89">
        <v>14.08</v>
      </c>
      <c r="G45" s="176">
        <v>25.99</v>
      </c>
      <c r="H45" s="177" t="s">
        <v>323</v>
      </c>
    </row>
    <row r="46" spans="1:8" s="84" customFormat="1" x14ac:dyDescent="0.25">
      <c r="A46" s="178" t="s">
        <v>308</v>
      </c>
      <c r="B46" s="84" t="s">
        <v>113</v>
      </c>
      <c r="C46" s="84" t="s">
        <v>307</v>
      </c>
      <c r="D46" s="188" t="s">
        <v>311</v>
      </c>
      <c r="E46" s="84" t="s">
        <v>48</v>
      </c>
      <c r="F46" s="89">
        <v>14.077916103550001</v>
      </c>
      <c r="G46" s="176">
        <v>25.99</v>
      </c>
      <c r="H46" s="177" t="s">
        <v>323</v>
      </c>
    </row>
    <row r="47" spans="1:8" s="84" customFormat="1" x14ac:dyDescent="0.25">
      <c r="A47" s="179" t="s">
        <v>219</v>
      </c>
      <c r="B47" s="84" t="s">
        <v>113</v>
      </c>
      <c r="C47" s="180" t="s">
        <v>267</v>
      </c>
      <c r="D47" s="188">
        <v>3830053622853</v>
      </c>
      <c r="E47" s="84" t="s">
        <v>48</v>
      </c>
      <c r="F47" s="89">
        <v>14.08</v>
      </c>
      <c r="G47" s="176">
        <v>25.99</v>
      </c>
      <c r="H47" s="177"/>
    </row>
    <row r="48" spans="1:8" s="84" customFormat="1" x14ac:dyDescent="0.25">
      <c r="A48" s="181" t="s">
        <v>221</v>
      </c>
      <c r="B48" s="84" t="s">
        <v>113</v>
      </c>
      <c r="C48" s="179" t="s">
        <v>268</v>
      </c>
      <c r="D48" s="188">
        <v>3830053622884</v>
      </c>
      <c r="E48" s="84" t="s">
        <v>48</v>
      </c>
      <c r="F48" s="89">
        <v>14.08</v>
      </c>
      <c r="G48" s="176">
        <v>25.99</v>
      </c>
      <c r="H48" s="177"/>
    </row>
    <row r="49" spans="1:8" s="84" customFormat="1" x14ac:dyDescent="0.25">
      <c r="A49" s="41" t="s">
        <v>220</v>
      </c>
      <c r="B49" s="84" t="s">
        <v>113</v>
      </c>
      <c r="C49" s="41" t="s">
        <v>269</v>
      </c>
      <c r="D49" s="188">
        <v>3830053622877</v>
      </c>
      <c r="E49" s="84" t="s">
        <v>48</v>
      </c>
      <c r="F49" s="89">
        <v>14.08</v>
      </c>
      <c r="G49" s="176">
        <v>25.99</v>
      </c>
      <c r="H49" s="177"/>
    </row>
    <row r="50" spans="1:8" s="84" customFormat="1" x14ac:dyDescent="0.25">
      <c r="A50" s="41" t="s">
        <v>218</v>
      </c>
      <c r="B50" s="84" t="s">
        <v>113</v>
      </c>
      <c r="C50" s="41" t="s">
        <v>270</v>
      </c>
      <c r="D50" s="188">
        <v>3830053622839</v>
      </c>
      <c r="E50" s="84" t="s">
        <v>48</v>
      </c>
      <c r="F50" s="89">
        <v>14.08</v>
      </c>
      <c r="G50" s="176">
        <v>25.99</v>
      </c>
      <c r="H50" s="177"/>
    </row>
    <row r="51" spans="1:8" s="84" customFormat="1" x14ac:dyDescent="0.25">
      <c r="A51" s="41" t="s">
        <v>344</v>
      </c>
      <c r="B51" s="84" t="s">
        <v>113</v>
      </c>
      <c r="C51" s="41" t="s">
        <v>345</v>
      </c>
      <c r="D51" s="188">
        <v>3830053623225</v>
      </c>
      <c r="E51" s="84" t="s">
        <v>48</v>
      </c>
      <c r="F51" s="89">
        <v>14.07</v>
      </c>
      <c r="G51" s="176">
        <v>25.99</v>
      </c>
      <c r="H51" s="177" t="s">
        <v>323</v>
      </c>
    </row>
    <row r="52" spans="1:8" s="84" customFormat="1" x14ac:dyDescent="0.25">
      <c r="A52" s="41" t="s">
        <v>222</v>
      </c>
      <c r="B52" s="84" t="s">
        <v>113</v>
      </c>
      <c r="C52" s="41" t="s">
        <v>271</v>
      </c>
      <c r="D52" s="188">
        <v>3830053622938</v>
      </c>
      <c r="E52" s="84" t="s">
        <v>48</v>
      </c>
      <c r="F52" s="89">
        <v>15.7</v>
      </c>
      <c r="G52" s="176">
        <v>28.99</v>
      </c>
      <c r="H52" s="177"/>
    </row>
    <row r="53" spans="1:8" s="84" customFormat="1" x14ac:dyDescent="0.25">
      <c r="A53" s="178" t="s">
        <v>147</v>
      </c>
      <c r="B53" s="84" t="s">
        <v>113</v>
      </c>
      <c r="C53" s="84" t="s">
        <v>151</v>
      </c>
      <c r="D53" s="188">
        <v>3830053601940</v>
      </c>
      <c r="E53" s="84" t="s">
        <v>48</v>
      </c>
      <c r="F53" s="89">
        <v>15.7</v>
      </c>
      <c r="G53" s="182">
        <v>28.99</v>
      </c>
      <c r="H53" s="177"/>
    </row>
    <row r="54" spans="1:8" s="84" customFormat="1" x14ac:dyDescent="0.25">
      <c r="A54" s="178" t="s">
        <v>149</v>
      </c>
      <c r="B54" s="84" t="s">
        <v>113</v>
      </c>
      <c r="C54" s="84" t="s">
        <v>152</v>
      </c>
      <c r="D54" s="188">
        <v>3830053620217</v>
      </c>
      <c r="E54" s="84" t="s">
        <v>48</v>
      </c>
      <c r="F54" s="89">
        <v>15.7</v>
      </c>
      <c r="G54" s="182">
        <v>28.99</v>
      </c>
      <c r="H54" s="177"/>
    </row>
    <row r="55" spans="1:8" s="84" customFormat="1" x14ac:dyDescent="0.25">
      <c r="A55" s="84" t="s">
        <v>6</v>
      </c>
      <c r="B55" s="84" t="s">
        <v>113</v>
      </c>
      <c r="C55" s="84" t="s">
        <v>114</v>
      </c>
      <c r="D55" s="188">
        <v>3830053620767</v>
      </c>
      <c r="E55" s="84" t="s">
        <v>48</v>
      </c>
      <c r="F55" s="89">
        <v>15.7</v>
      </c>
      <c r="G55" s="176">
        <v>28.99</v>
      </c>
      <c r="H55" s="177"/>
    </row>
    <row r="56" spans="1:8" s="84" customFormat="1" x14ac:dyDescent="0.25">
      <c r="A56" s="84" t="s">
        <v>7</v>
      </c>
      <c r="B56" s="84" t="s">
        <v>113</v>
      </c>
      <c r="C56" s="84" t="s">
        <v>115</v>
      </c>
      <c r="D56" s="188">
        <v>3830053620781</v>
      </c>
      <c r="E56" s="84" t="s">
        <v>48</v>
      </c>
      <c r="F56" s="89">
        <v>15.7</v>
      </c>
      <c r="G56" s="176">
        <v>28.99</v>
      </c>
      <c r="H56" s="177"/>
    </row>
    <row r="57" spans="1:8" x14ac:dyDescent="0.25">
      <c r="A57" t="s">
        <v>8</v>
      </c>
      <c r="B57" t="s">
        <v>113</v>
      </c>
      <c r="C57" t="s">
        <v>116</v>
      </c>
      <c r="D57" s="187">
        <v>3830053620804</v>
      </c>
      <c r="E57" t="s">
        <v>48</v>
      </c>
      <c r="F57" s="89">
        <v>15.7</v>
      </c>
      <c r="G57" s="89">
        <v>28.99</v>
      </c>
      <c r="H57" s="97"/>
    </row>
    <row r="58" spans="1:8" x14ac:dyDescent="0.25">
      <c r="A58" t="s">
        <v>78</v>
      </c>
      <c r="B58" t="s">
        <v>113</v>
      </c>
      <c r="C58" s="76" t="s">
        <v>79</v>
      </c>
      <c r="D58" s="187">
        <v>3830053622075</v>
      </c>
      <c r="E58" t="s">
        <v>48</v>
      </c>
      <c r="F58" s="89">
        <v>15.7</v>
      </c>
      <c r="G58" s="89">
        <v>28.99</v>
      </c>
      <c r="H58" s="97"/>
    </row>
    <row r="59" spans="1:8" x14ac:dyDescent="0.25">
      <c r="A59" t="s">
        <v>80</v>
      </c>
      <c r="B59" t="s">
        <v>113</v>
      </c>
      <c r="C59" s="76" t="s">
        <v>81</v>
      </c>
      <c r="D59" s="187">
        <v>3830053622129</v>
      </c>
      <c r="E59" t="s">
        <v>48</v>
      </c>
      <c r="F59" s="89">
        <v>15.7</v>
      </c>
      <c r="G59" s="89">
        <v>28.99</v>
      </c>
      <c r="H59" s="97"/>
    </row>
    <row r="60" spans="1:8" x14ac:dyDescent="0.25">
      <c r="A60" t="s">
        <v>82</v>
      </c>
      <c r="B60" t="s">
        <v>113</v>
      </c>
      <c r="C60" s="76" t="s">
        <v>83</v>
      </c>
      <c r="D60" s="187">
        <v>3830053622143</v>
      </c>
      <c r="E60" t="s">
        <v>48</v>
      </c>
      <c r="F60" s="89">
        <v>15.7</v>
      </c>
      <c r="G60" s="89">
        <v>28.99</v>
      </c>
      <c r="H60" s="97"/>
    </row>
    <row r="61" spans="1:8" x14ac:dyDescent="0.25">
      <c r="A61" s="93" t="s">
        <v>148</v>
      </c>
      <c r="B61" t="s">
        <v>113</v>
      </c>
      <c r="C61" t="s">
        <v>153</v>
      </c>
      <c r="D61" s="187">
        <v>3830053620200</v>
      </c>
      <c r="E61" t="s">
        <v>48</v>
      </c>
      <c r="F61" s="89">
        <v>16.239999999999998</v>
      </c>
      <c r="G61" s="94">
        <v>29.99</v>
      </c>
      <c r="H61" s="97"/>
    </row>
    <row r="62" spans="1:8" x14ac:dyDescent="0.25">
      <c r="A62" s="93" t="s">
        <v>150</v>
      </c>
      <c r="B62" t="s">
        <v>113</v>
      </c>
      <c r="C62" t="s">
        <v>154</v>
      </c>
      <c r="D62" s="187">
        <v>3830053620040</v>
      </c>
      <c r="E62" t="s">
        <v>48</v>
      </c>
      <c r="F62" s="89">
        <v>16.239999999999998</v>
      </c>
      <c r="G62" s="94">
        <v>29.99</v>
      </c>
      <c r="H62" s="97"/>
    </row>
    <row r="63" spans="1:8" x14ac:dyDescent="0.25">
      <c r="A63" t="s">
        <v>9</v>
      </c>
      <c r="B63" t="s">
        <v>113</v>
      </c>
      <c r="C63" t="s">
        <v>117</v>
      </c>
      <c r="D63" s="187">
        <v>3830053620859</v>
      </c>
      <c r="E63" t="s">
        <v>48</v>
      </c>
      <c r="F63" s="89">
        <v>16.239999999999998</v>
      </c>
      <c r="G63" s="89">
        <v>29.99</v>
      </c>
      <c r="H63" s="97"/>
    </row>
    <row r="64" spans="1:8" x14ac:dyDescent="0.25">
      <c r="A64" t="s">
        <v>10</v>
      </c>
      <c r="B64" t="s">
        <v>113</v>
      </c>
      <c r="C64" t="s">
        <v>118</v>
      </c>
      <c r="D64" s="187">
        <v>3830053620873</v>
      </c>
      <c r="E64" t="s">
        <v>48</v>
      </c>
      <c r="F64" s="89">
        <v>16.239999999999998</v>
      </c>
      <c r="G64" s="89">
        <v>29.99</v>
      </c>
      <c r="H64" s="97"/>
    </row>
    <row r="65" spans="1:8" x14ac:dyDescent="0.25">
      <c r="A65" t="s">
        <v>11</v>
      </c>
      <c r="B65" t="s">
        <v>113</v>
      </c>
      <c r="C65" t="s">
        <v>119</v>
      </c>
      <c r="D65" s="187">
        <v>3830053620897</v>
      </c>
      <c r="E65" t="s">
        <v>48</v>
      </c>
      <c r="F65" s="89">
        <v>16.239999999999998</v>
      </c>
      <c r="G65" s="89">
        <v>29.99</v>
      </c>
      <c r="H65" s="97"/>
    </row>
    <row r="66" spans="1:8" x14ac:dyDescent="0.25">
      <c r="A66" t="s">
        <v>84</v>
      </c>
      <c r="B66" t="s">
        <v>113</v>
      </c>
      <c r="C66" s="76" t="s">
        <v>85</v>
      </c>
      <c r="D66" s="187">
        <v>3830053622082</v>
      </c>
      <c r="E66" t="s">
        <v>48</v>
      </c>
      <c r="F66" s="89">
        <v>16.239999999999998</v>
      </c>
      <c r="G66" s="89">
        <v>29.99</v>
      </c>
      <c r="H66" s="97"/>
    </row>
    <row r="67" spans="1:8" x14ac:dyDescent="0.25">
      <c r="A67" t="s">
        <v>86</v>
      </c>
      <c r="B67" t="s">
        <v>113</v>
      </c>
      <c r="C67" s="76" t="s">
        <v>87</v>
      </c>
      <c r="D67" s="187">
        <v>3830053622136</v>
      </c>
      <c r="E67" t="s">
        <v>48</v>
      </c>
      <c r="F67" s="89">
        <v>16.239999999999998</v>
      </c>
      <c r="G67" s="89">
        <v>29.99</v>
      </c>
      <c r="H67" s="97"/>
    </row>
    <row r="68" spans="1:8" x14ac:dyDescent="0.25">
      <c r="A68" t="s">
        <v>88</v>
      </c>
      <c r="B68" t="s">
        <v>113</v>
      </c>
      <c r="C68" s="76" t="s">
        <v>89</v>
      </c>
      <c r="D68" s="187">
        <v>3830053622150</v>
      </c>
      <c r="E68" t="s">
        <v>48</v>
      </c>
      <c r="F68" s="89">
        <v>16.239999999999998</v>
      </c>
      <c r="G68" s="89">
        <v>29.99</v>
      </c>
      <c r="H68" s="97"/>
    </row>
    <row r="69" spans="1:8" x14ac:dyDescent="0.25">
      <c r="A69" t="s">
        <v>38</v>
      </c>
      <c r="B69" t="s">
        <v>120</v>
      </c>
      <c r="C69" t="s">
        <v>39</v>
      </c>
      <c r="D69" s="187">
        <v>3830053621962</v>
      </c>
      <c r="E69" s="86" t="s">
        <v>59</v>
      </c>
      <c r="F69" s="89">
        <v>27.08</v>
      </c>
      <c r="G69" s="89">
        <v>49.99</v>
      </c>
      <c r="H69" s="97"/>
    </row>
    <row r="70" spans="1:8" x14ac:dyDescent="0.25">
      <c r="A70" t="s">
        <v>14</v>
      </c>
      <c r="B70" t="s">
        <v>121</v>
      </c>
      <c r="C70" t="s">
        <v>122</v>
      </c>
      <c r="D70" s="187">
        <v>3830053621108</v>
      </c>
      <c r="E70" t="s">
        <v>49</v>
      </c>
      <c r="F70" s="89">
        <v>2.7</v>
      </c>
      <c r="G70" s="89">
        <v>4.99</v>
      </c>
      <c r="H70" s="97"/>
    </row>
    <row r="71" spans="1:8" x14ac:dyDescent="0.25">
      <c r="A71" t="s">
        <v>15</v>
      </c>
      <c r="B71" t="s">
        <v>121</v>
      </c>
      <c r="C71" t="s">
        <v>123</v>
      </c>
      <c r="D71" s="187">
        <v>3830053621115</v>
      </c>
      <c r="E71" t="s">
        <v>49</v>
      </c>
      <c r="F71" s="89">
        <v>2.7</v>
      </c>
      <c r="G71" s="89">
        <v>4.99</v>
      </c>
      <c r="H71" s="97"/>
    </row>
    <row r="72" spans="1:8" x14ac:dyDescent="0.25">
      <c r="A72" t="s">
        <v>26</v>
      </c>
      <c r="B72" t="s">
        <v>121</v>
      </c>
      <c r="C72" t="s">
        <v>27</v>
      </c>
      <c r="D72" s="187">
        <v>3830053621887</v>
      </c>
      <c r="E72" t="s">
        <v>49</v>
      </c>
      <c r="F72" s="89">
        <v>6.49</v>
      </c>
      <c r="G72" s="89">
        <v>11.99</v>
      </c>
      <c r="H72" s="97"/>
    </row>
    <row r="73" spans="1:8" x14ac:dyDescent="0.25">
      <c r="A73" t="s">
        <v>16</v>
      </c>
      <c r="B73" t="s">
        <v>121</v>
      </c>
      <c r="C73" t="s">
        <v>124</v>
      </c>
      <c r="D73" s="187">
        <v>3830053621139</v>
      </c>
      <c r="E73" t="s">
        <v>49</v>
      </c>
      <c r="F73" s="89">
        <v>4.87</v>
      </c>
      <c r="G73" s="89">
        <v>8.99</v>
      </c>
      <c r="H73" s="97"/>
    </row>
    <row r="74" spans="1:8" x14ac:dyDescent="0.25">
      <c r="A74" t="s">
        <v>17</v>
      </c>
      <c r="B74" t="s">
        <v>121</v>
      </c>
      <c r="C74" t="s">
        <v>125</v>
      </c>
      <c r="D74" s="187">
        <v>3830053621146</v>
      </c>
      <c r="E74" t="s">
        <v>49</v>
      </c>
      <c r="F74" s="89">
        <v>4.87</v>
      </c>
      <c r="G74" s="89">
        <v>8.99</v>
      </c>
      <c r="H74" s="97"/>
    </row>
    <row r="75" spans="1:8" x14ac:dyDescent="0.25">
      <c r="A75" t="s">
        <v>18</v>
      </c>
      <c r="B75" t="s">
        <v>121</v>
      </c>
      <c r="C75" t="s">
        <v>126</v>
      </c>
      <c r="D75" s="187">
        <v>3830053621160</v>
      </c>
      <c r="E75" t="s">
        <v>49</v>
      </c>
      <c r="F75" s="89">
        <v>5.41</v>
      </c>
      <c r="G75" s="89">
        <v>9.99</v>
      </c>
      <c r="H75" s="97"/>
    </row>
    <row r="76" spans="1:8" x14ac:dyDescent="0.25">
      <c r="A76" t="s">
        <v>19</v>
      </c>
      <c r="B76" t="s">
        <v>121</v>
      </c>
      <c r="C76" t="s">
        <v>127</v>
      </c>
      <c r="D76" s="187">
        <v>3830053621177</v>
      </c>
      <c r="E76" t="s">
        <v>49</v>
      </c>
      <c r="F76" s="89">
        <v>0</v>
      </c>
      <c r="G76" s="89">
        <v>9.99</v>
      </c>
      <c r="H76" s="97"/>
    </row>
    <row r="77" spans="1:8" x14ac:dyDescent="0.25">
      <c r="A77" t="s">
        <v>20</v>
      </c>
      <c r="B77" t="s">
        <v>121</v>
      </c>
      <c r="C77" t="s">
        <v>128</v>
      </c>
      <c r="D77" s="187">
        <v>3830053621191</v>
      </c>
      <c r="E77" t="s">
        <v>49</v>
      </c>
      <c r="F77" s="89">
        <v>6.49</v>
      </c>
      <c r="G77" s="89">
        <v>11.99</v>
      </c>
      <c r="H77" s="97"/>
    </row>
    <row r="78" spans="1:8" s="172" customFormat="1" x14ac:dyDescent="0.25">
      <c r="A78" s="171" t="s">
        <v>272</v>
      </c>
      <c r="B78" s="172" t="s">
        <v>121</v>
      </c>
      <c r="C78" s="172" t="s">
        <v>275</v>
      </c>
      <c r="D78" s="189">
        <v>3830053623003</v>
      </c>
      <c r="E78" s="172" t="s">
        <v>49</v>
      </c>
      <c r="F78" s="89">
        <v>5.41</v>
      </c>
      <c r="G78" s="173">
        <v>9.99</v>
      </c>
      <c r="H78" s="174"/>
    </row>
    <row r="79" spans="1:8" s="172" customFormat="1" x14ac:dyDescent="0.25">
      <c r="A79" s="171" t="s">
        <v>273</v>
      </c>
      <c r="B79" s="172" t="s">
        <v>121</v>
      </c>
      <c r="C79" s="172" t="s">
        <v>276</v>
      </c>
      <c r="D79" s="189">
        <v>3830053623010</v>
      </c>
      <c r="E79" s="172" t="s">
        <v>49</v>
      </c>
      <c r="F79" s="89">
        <v>5.41</v>
      </c>
      <c r="G79" s="173">
        <v>9.99</v>
      </c>
      <c r="H79" s="174"/>
    </row>
    <row r="80" spans="1:8" s="172" customFormat="1" x14ac:dyDescent="0.25">
      <c r="A80" s="171" t="s">
        <v>274</v>
      </c>
      <c r="B80" s="172" t="s">
        <v>121</v>
      </c>
      <c r="C80" s="172" t="s">
        <v>277</v>
      </c>
      <c r="D80" s="189">
        <v>3830053623027</v>
      </c>
      <c r="E80" s="172" t="s">
        <v>49</v>
      </c>
      <c r="F80" s="89">
        <v>5.41</v>
      </c>
      <c r="G80" s="173">
        <v>9.99</v>
      </c>
      <c r="H80" s="174"/>
    </row>
    <row r="81" spans="1:8" s="172" customFormat="1" x14ac:dyDescent="0.25">
      <c r="A81" s="171" t="s">
        <v>226</v>
      </c>
      <c r="B81" s="172" t="s">
        <v>121</v>
      </c>
      <c r="C81" s="172" t="s">
        <v>278</v>
      </c>
      <c r="D81" s="190">
        <v>3830053623034</v>
      </c>
      <c r="E81" s="172" t="s">
        <v>49</v>
      </c>
      <c r="F81" s="89">
        <v>5.95</v>
      </c>
      <c r="G81" s="173">
        <v>10.99</v>
      </c>
      <c r="H81" s="174"/>
    </row>
    <row r="82" spans="1:8" s="172" customFormat="1" x14ac:dyDescent="0.25">
      <c r="A82" s="171" t="s">
        <v>227</v>
      </c>
      <c r="B82" s="172" t="s">
        <v>121</v>
      </c>
      <c r="C82" s="172" t="s">
        <v>279</v>
      </c>
      <c r="D82" s="190">
        <v>3830053623041</v>
      </c>
      <c r="E82" s="172" t="s">
        <v>49</v>
      </c>
      <c r="F82" s="89">
        <v>5.95</v>
      </c>
      <c r="G82" s="173">
        <v>10.99</v>
      </c>
      <c r="H82" s="174"/>
    </row>
    <row r="83" spans="1:8" s="172" customFormat="1" x14ac:dyDescent="0.25">
      <c r="A83" s="171" t="s">
        <v>228</v>
      </c>
      <c r="B83" s="172" t="s">
        <v>121</v>
      </c>
      <c r="C83" s="172" t="s">
        <v>280</v>
      </c>
      <c r="D83" s="190">
        <v>3830053623058</v>
      </c>
      <c r="E83" s="172" t="s">
        <v>49</v>
      </c>
      <c r="F83" s="89">
        <v>5.95</v>
      </c>
      <c r="G83" s="173">
        <v>10.99</v>
      </c>
      <c r="H83" s="174"/>
    </row>
    <row r="84" spans="1:8" s="172" customFormat="1" x14ac:dyDescent="0.25">
      <c r="A84" s="171" t="s">
        <v>229</v>
      </c>
      <c r="B84" s="172" t="s">
        <v>121</v>
      </c>
      <c r="C84" s="172" t="s">
        <v>281</v>
      </c>
      <c r="D84" s="190">
        <v>3830053623065</v>
      </c>
      <c r="E84" s="172" t="s">
        <v>49</v>
      </c>
      <c r="F84" s="89">
        <v>7.04</v>
      </c>
      <c r="G84" s="173">
        <v>12.99</v>
      </c>
      <c r="H84" s="174"/>
    </row>
    <row r="85" spans="1:8" s="172" customFormat="1" x14ac:dyDescent="0.25">
      <c r="A85" s="171" t="s">
        <v>230</v>
      </c>
      <c r="B85" s="172" t="s">
        <v>121</v>
      </c>
      <c r="C85" s="172" t="s">
        <v>282</v>
      </c>
      <c r="D85" s="190">
        <v>3830053623072</v>
      </c>
      <c r="E85" s="172" t="s">
        <v>49</v>
      </c>
      <c r="F85" s="89">
        <v>7.04</v>
      </c>
      <c r="G85" s="173">
        <v>12.99</v>
      </c>
      <c r="H85" s="174"/>
    </row>
    <row r="86" spans="1:8" s="172" customFormat="1" x14ac:dyDescent="0.25">
      <c r="A86" s="171" t="s">
        <v>231</v>
      </c>
      <c r="B86" s="172" t="s">
        <v>121</v>
      </c>
      <c r="C86" s="172" t="s">
        <v>283</v>
      </c>
      <c r="D86" s="190">
        <v>3830053623089</v>
      </c>
      <c r="E86" s="172" t="s">
        <v>49</v>
      </c>
      <c r="F86" s="89">
        <v>7.04</v>
      </c>
      <c r="G86" s="173">
        <v>12.99</v>
      </c>
      <c r="H86" s="174"/>
    </row>
    <row r="87" spans="1:8" s="172" customFormat="1" x14ac:dyDescent="0.25">
      <c r="A87" s="171" t="s">
        <v>232</v>
      </c>
      <c r="B87" s="172" t="s">
        <v>121</v>
      </c>
      <c r="C87" s="172" t="s">
        <v>284</v>
      </c>
      <c r="D87" s="190">
        <v>3830053623096</v>
      </c>
      <c r="E87" s="172" t="s">
        <v>49</v>
      </c>
      <c r="F87" s="89">
        <v>7.04</v>
      </c>
      <c r="G87" s="173">
        <v>12.99</v>
      </c>
      <c r="H87" s="174"/>
    </row>
    <row r="88" spans="1:8" s="172" customFormat="1" x14ac:dyDescent="0.25">
      <c r="A88" s="171" t="s">
        <v>233</v>
      </c>
      <c r="B88" s="172" t="s">
        <v>121</v>
      </c>
      <c r="C88" s="172" t="s">
        <v>285</v>
      </c>
      <c r="D88" s="190">
        <v>3830053623102</v>
      </c>
      <c r="E88" s="172" t="s">
        <v>49</v>
      </c>
      <c r="F88" s="89">
        <v>7.04</v>
      </c>
      <c r="G88" s="173">
        <v>12.99</v>
      </c>
      <c r="H88" s="174"/>
    </row>
    <row r="89" spans="1:8" s="172" customFormat="1" x14ac:dyDescent="0.25">
      <c r="A89" s="171" t="s">
        <v>234</v>
      </c>
      <c r="B89" s="172" t="s">
        <v>121</v>
      </c>
      <c r="C89" s="172" t="s">
        <v>286</v>
      </c>
      <c r="D89" s="190">
        <v>3830053623119</v>
      </c>
      <c r="E89" s="172" t="s">
        <v>49</v>
      </c>
      <c r="F89" s="89">
        <v>7.04</v>
      </c>
      <c r="G89" s="173">
        <v>12.99</v>
      </c>
      <c r="H89" s="174"/>
    </row>
    <row r="90" spans="1:8" s="172" customFormat="1" x14ac:dyDescent="0.25">
      <c r="A90" s="172" t="s">
        <v>33</v>
      </c>
      <c r="B90" s="172" t="s">
        <v>121</v>
      </c>
      <c r="C90" s="172" t="s">
        <v>129</v>
      </c>
      <c r="D90" s="190">
        <v>3830053621948</v>
      </c>
      <c r="E90" s="175" t="s">
        <v>62</v>
      </c>
      <c r="F90" s="89">
        <v>1.08</v>
      </c>
      <c r="G90" s="173">
        <v>1.99</v>
      </c>
      <c r="H90" s="174"/>
    </row>
    <row r="91" spans="1:8" s="172" customFormat="1" x14ac:dyDescent="0.25">
      <c r="A91" s="172" t="s">
        <v>34</v>
      </c>
      <c r="B91" s="172" t="s">
        <v>121</v>
      </c>
      <c r="C91" s="172" t="s">
        <v>130</v>
      </c>
      <c r="D91" s="190">
        <v>3830053621955</v>
      </c>
      <c r="E91" s="175" t="s">
        <v>63</v>
      </c>
      <c r="F91" s="89" t="s">
        <v>35</v>
      </c>
      <c r="G91" s="173" t="s">
        <v>35</v>
      </c>
      <c r="H91" s="174"/>
    </row>
    <row r="92" spans="1:8" x14ac:dyDescent="0.25">
      <c r="A92" s="78" t="s">
        <v>164</v>
      </c>
      <c r="B92" t="s">
        <v>121</v>
      </c>
      <c r="C92" s="78" t="s">
        <v>165</v>
      </c>
      <c r="D92" s="187">
        <v>3830053622662</v>
      </c>
      <c r="E92" t="s">
        <v>50</v>
      </c>
      <c r="F92" s="89">
        <v>8.1199999999999992</v>
      </c>
      <c r="G92" s="89">
        <v>14.99</v>
      </c>
      <c r="H92" s="97"/>
    </row>
    <row r="93" spans="1:8" x14ac:dyDescent="0.25">
      <c r="A93" t="s">
        <v>21</v>
      </c>
      <c r="B93" t="s">
        <v>121</v>
      </c>
      <c r="C93" t="s">
        <v>131</v>
      </c>
      <c r="D93" s="187">
        <v>3830053620132</v>
      </c>
      <c r="E93" t="s">
        <v>50</v>
      </c>
      <c r="F93" s="89">
        <v>2.7</v>
      </c>
      <c r="G93" s="89">
        <v>4.99</v>
      </c>
      <c r="H93" s="97"/>
    </row>
    <row r="94" spans="1:8" x14ac:dyDescent="0.25">
      <c r="A94" s="90" t="s">
        <v>134</v>
      </c>
      <c r="B94" s="92" t="s">
        <v>121</v>
      </c>
      <c r="C94" s="41" t="s">
        <v>135</v>
      </c>
      <c r="D94" s="187">
        <v>3830053622303</v>
      </c>
      <c r="E94" s="92" t="s">
        <v>48</v>
      </c>
      <c r="F94" s="89">
        <v>24.91</v>
      </c>
      <c r="G94" s="91">
        <v>45.99</v>
      </c>
      <c r="H94" s="97"/>
    </row>
    <row r="95" spans="1:8" x14ac:dyDescent="0.25">
      <c r="H95" s="97"/>
    </row>
    <row r="96" spans="1:8" x14ac:dyDescent="0.25">
      <c r="H96" s="97"/>
    </row>
    <row r="97" spans="8:8" x14ac:dyDescent="0.25">
      <c r="H97" s="97"/>
    </row>
  </sheetData>
  <printOptions headings="1"/>
  <pageMargins left="0.7" right="0.7" top="0.75" bottom="0.75" header="0.3" footer="0.3"/>
  <pageSetup paperSize="9" orientation="portrait" r:id="rId1"/>
  <ignoredErrors>
    <ignoredError sqref="D44:D4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5</vt:i4>
      </vt:variant>
    </vt:vector>
  </HeadingPairs>
  <TitlesOfParts>
    <vt:vector size="5" baseType="lpstr">
      <vt:lpstr>Instructions</vt:lpstr>
      <vt:lpstr>Order Summary</vt:lpstr>
      <vt:lpstr>Orderform</vt:lpstr>
      <vt:lpstr>MSRP</vt:lpstr>
      <vt:lpstr>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2017-02-27T09:04:05Z</dcterms:modified>
</cp:coreProperties>
</file>